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8\AMENDMENTS\"/>
    </mc:Choice>
  </mc:AlternateContent>
  <bookViews>
    <workbookView xWindow="0" yWindow="0" windowWidth="28800" windowHeight="11085" activeTab="1"/>
  </bookViews>
  <sheets>
    <sheet name="REVENUE" sheetId="2" r:id="rId1"/>
    <sheet name="APPROPRIATIONS" sheetId="82" r:id="rId2"/>
    <sheet name="APPROPRIATIONS Details" sheetId="84" r:id="rId3"/>
    <sheet name="Revenue-Detail" sheetId="78" r:id="rId4"/>
    <sheet name="INCREASE(DECREASE)" sheetId="74" r:id="rId5"/>
    <sheet name="MOVEMENT SUMMARY" sheetId="69" r:id="rId6"/>
  </sheets>
  <definedNames>
    <definedName name="_xlnm._FilterDatabase" localSheetId="4" hidden="1">'INCREASE(DECREASE)'!$A$1:$W$219</definedName>
    <definedName name="_xlnm._FilterDatabase" localSheetId="5" hidden="1">'MOVEMENT SUMMARY'!$A$1:$U$74</definedName>
    <definedName name="_xlnm._FilterDatabase" localSheetId="0" hidden="1">REVENUE!$A$2:$J$7</definedName>
    <definedName name="_xlnm._FilterDatabase" localSheetId="3" hidden="1">'Revenue-Detail'!$A$1:$C$311</definedName>
    <definedName name="OBJECT" localSheetId="2">#REF!</definedName>
    <definedName name="OBJECT" localSheetId="4">'INCREASE(DECREASE)'!$U:$U</definedName>
    <definedName name="OBJECT" localSheetId="5">'MOVEMENT SUMMARY'!$U:$U</definedName>
    <definedName name="OBJECT">#REF!</definedName>
    <definedName name="_xlnm.Print_Area" localSheetId="1">APPROPRIATIONS!$A$1:$H$28</definedName>
    <definedName name="_xlnm.Print_Area" localSheetId="2">'APPROPRIATIONS Details'!$A$1:$I$28</definedName>
    <definedName name="_xlnm.Print_Area" localSheetId="4">'INCREASE(DECREASE)'!$A$1:$U$219</definedName>
    <definedName name="_xlnm.Print_Area" localSheetId="5">'MOVEMENT SUMMARY'!$A$1:$T$78</definedName>
    <definedName name="_xlnm.Print_Area" localSheetId="0">REVENUE!$E$1:$J$125</definedName>
    <definedName name="_xlnm.Print_Titles" localSheetId="1">APPROPRIATIONS!$1:$2</definedName>
    <definedName name="_xlnm.Print_Titles" localSheetId="2">'APPROPRIATIONS Details'!$1:$2</definedName>
    <definedName name="_xlnm.Print_Titles" localSheetId="4">'INCREASE(DECREASE)'!$1:$1</definedName>
    <definedName name="_xlnm.Print_Titles" localSheetId="5">'MOVEMENT SUMMARY'!$1:$1</definedName>
    <definedName name="_xlnm.Print_Titles" localSheetId="0">REVENUE!$1:$2</definedName>
  </definedNames>
  <calcPr calcId="152511"/>
</workbook>
</file>

<file path=xl/calcChain.xml><?xml version="1.0" encoding="utf-8"?>
<calcChain xmlns="http://schemas.openxmlformats.org/spreadsheetml/2006/main">
  <c r="H33" i="84" l="1"/>
  <c r="H30" i="84"/>
  <c r="H31" i="84" s="1"/>
  <c r="G27" i="84"/>
  <c r="D27" i="84"/>
  <c r="G26" i="84"/>
  <c r="D26" i="84"/>
  <c r="G25" i="84"/>
  <c r="D25" i="84"/>
  <c r="G24" i="84"/>
  <c r="D24" i="84"/>
  <c r="G23" i="84"/>
  <c r="D23" i="84"/>
  <c r="D33" i="84" s="1"/>
  <c r="H22" i="84"/>
  <c r="H28" i="84" s="1"/>
  <c r="E22" i="84"/>
  <c r="E28" i="84" s="1"/>
  <c r="C22" i="84"/>
  <c r="C28" i="84" s="1"/>
  <c r="G21" i="84"/>
  <c r="D21" i="84"/>
  <c r="G20" i="84"/>
  <c r="D20" i="84"/>
  <c r="F19" i="84"/>
  <c r="G19" i="84" s="1"/>
  <c r="D19" i="84"/>
  <c r="F18" i="84"/>
  <c r="G18" i="84" s="1"/>
  <c r="D18" i="84"/>
  <c r="G17" i="84"/>
  <c r="F17" i="84"/>
  <c r="D17" i="84"/>
  <c r="F16" i="84"/>
  <c r="G16" i="84" s="1"/>
  <c r="D16" i="84"/>
  <c r="F15" i="84"/>
  <c r="G15" i="84" s="1"/>
  <c r="D15" i="84"/>
  <c r="F14" i="84"/>
  <c r="G14" i="84" s="1"/>
  <c r="D14" i="84"/>
  <c r="G13" i="84"/>
  <c r="F13" i="84"/>
  <c r="D13" i="84"/>
  <c r="F12" i="84"/>
  <c r="G12" i="84" s="1"/>
  <c r="D12" i="84"/>
  <c r="F11" i="84"/>
  <c r="G11" i="84" s="1"/>
  <c r="D11" i="84"/>
  <c r="F10" i="84"/>
  <c r="G10" i="84" s="1"/>
  <c r="D10" i="84"/>
  <c r="G9" i="84"/>
  <c r="F9" i="84"/>
  <c r="D9" i="84"/>
  <c r="F8" i="84"/>
  <c r="G8" i="84" s="1"/>
  <c r="D8" i="84"/>
  <c r="F7" i="84"/>
  <c r="G7" i="84" s="1"/>
  <c r="D7" i="84"/>
  <c r="F6" i="84"/>
  <c r="G6" i="84" s="1"/>
  <c r="D6" i="84"/>
  <c r="G5" i="84"/>
  <c r="F5" i="84"/>
  <c r="D5" i="84"/>
  <c r="F4" i="84"/>
  <c r="G4" i="84" s="1"/>
  <c r="D4" i="84"/>
  <c r="F3" i="84"/>
  <c r="F22" i="84" s="1"/>
  <c r="F28" i="84" s="1"/>
  <c r="D3" i="84"/>
  <c r="D22" i="84" s="1"/>
  <c r="D28" i="84" l="1"/>
  <c r="G3" i="84"/>
  <c r="G22" i="84" s="1"/>
  <c r="G28" i="84" s="1"/>
  <c r="O25" i="74" l="1"/>
  <c r="J25" i="74"/>
  <c r="P18" i="69" l="1"/>
  <c r="O18" i="69"/>
  <c r="J18" i="69"/>
  <c r="B252" i="78" l="1"/>
  <c r="B37" i="78"/>
  <c r="B154" i="74" l="1"/>
  <c r="U125" i="74"/>
  <c r="B115" i="74"/>
  <c r="B119" i="74"/>
  <c r="B67" i="74"/>
  <c r="B32" i="74"/>
  <c r="O11" i="74" l="1"/>
  <c r="B11" i="74"/>
  <c r="O15" i="74"/>
  <c r="O10" i="74" l="1"/>
  <c r="O7" i="74"/>
  <c r="O36" i="74"/>
  <c r="B36" i="74"/>
  <c r="R35" i="74"/>
  <c r="O35" i="74"/>
  <c r="O34" i="74"/>
  <c r="R34" i="74"/>
  <c r="O32" i="74"/>
  <c r="O28" i="74"/>
  <c r="B28" i="74"/>
  <c r="O27" i="74"/>
  <c r="O22" i="74"/>
  <c r="B22" i="74"/>
  <c r="O18" i="74"/>
  <c r="B18" i="74"/>
  <c r="O16" i="74"/>
  <c r="R16" i="74"/>
  <c r="R15" i="74"/>
  <c r="O13" i="74"/>
  <c r="P13" i="74"/>
  <c r="B13" i="74"/>
  <c r="O12" i="74"/>
  <c r="B12" i="74"/>
  <c r="B10" i="74"/>
  <c r="O6" i="74"/>
  <c r="B6" i="74"/>
  <c r="H33" i="82"/>
  <c r="U3" i="69" l="1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8" i="69"/>
  <c r="U19" i="69"/>
  <c r="U20" i="69"/>
  <c r="U21" i="69"/>
  <c r="U22" i="69"/>
  <c r="U23" i="69"/>
  <c r="U24" i="69"/>
  <c r="U25" i="69"/>
  <c r="U26" i="69"/>
  <c r="U27" i="69"/>
  <c r="U28" i="69"/>
  <c r="U29" i="69"/>
  <c r="U30" i="69"/>
  <c r="U31" i="69"/>
  <c r="U32" i="69"/>
  <c r="U33" i="69"/>
  <c r="U34" i="69"/>
  <c r="U35" i="69"/>
  <c r="U36" i="69"/>
  <c r="U37" i="69"/>
  <c r="U38" i="69"/>
  <c r="U39" i="69"/>
  <c r="U40" i="69"/>
  <c r="U41" i="69"/>
  <c r="U42" i="69"/>
  <c r="U43" i="69"/>
  <c r="U44" i="69"/>
  <c r="U45" i="69"/>
  <c r="U46" i="69"/>
  <c r="U47" i="69"/>
  <c r="U48" i="69"/>
  <c r="U49" i="69"/>
  <c r="U50" i="69"/>
  <c r="U51" i="69"/>
  <c r="U52" i="69"/>
  <c r="U53" i="69"/>
  <c r="U54" i="69"/>
  <c r="U55" i="69"/>
  <c r="U56" i="69"/>
  <c r="U57" i="69"/>
  <c r="U58" i="69"/>
  <c r="U59" i="69"/>
  <c r="U60" i="69"/>
  <c r="U61" i="69"/>
  <c r="U62" i="69"/>
  <c r="U63" i="69"/>
  <c r="U64" i="69"/>
  <c r="U65" i="69"/>
  <c r="U66" i="69"/>
  <c r="U67" i="69"/>
  <c r="U68" i="69"/>
  <c r="U69" i="69"/>
  <c r="U70" i="69"/>
  <c r="U71" i="69"/>
  <c r="U72" i="69"/>
  <c r="U73" i="69"/>
  <c r="U74" i="69"/>
  <c r="U154" i="74" l="1"/>
  <c r="U153" i="74"/>
  <c r="U152" i="74"/>
  <c r="U151" i="74"/>
  <c r="U150" i="74"/>
  <c r="U149" i="74"/>
  <c r="U148" i="74"/>
  <c r="U155" i="74" l="1"/>
  <c r="U113" i="74" l="1"/>
  <c r="B240" i="78" s="1"/>
  <c r="U114" i="74"/>
  <c r="B241" i="78" s="1"/>
  <c r="U115" i="74"/>
  <c r="B242" i="78" s="1"/>
  <c r="U116" i="74"/>
  <c r="B243" i="78" s="1"/>
  <c r="U117" i="74"/>
  <c r="B244" i="78" s="1"/>
  <c r="U118" i="74"/>
  <c r="B245" i="78" s="1"/>
  <c r="U119" i="74"/>
  <c r="B246" i="78" s="1"/>
  <c r="U120" i="74"/>
  <c r="B247" i="78" s="1"/>
  <c r="U121" i="74"/>
  <c r="B248" i="78" s="1"/>
  <c r="U122" i="74"/>
  <c r="B249" i="78" s="1"/>
  <c r="U123" i="74"/>
  <c r="B250" i="78" s="1"/>
  <c r="U124" i="74"/>
  <c r="B251" i="78" s="1"/>
  <c r="U126" i="74"/>
  <c r="B253" i="78" s="1"/>
  <c r="U127" i="74"/>
  <c r="B254" i="78" s="1"/>
  <c r="U128" i="74"/>
  <c r="B255" i="78" s="1"/>
  <c r="U129" i="74"/>
  <c r="B256" i="78" s="1"/>
  <c r="U130" i="74"/>
  <c r="B257" i="78" s="1"/>
  <c r="U131" i="74"/>
  <c r="B258" i="78" s="1"/>
  <c r="U132" i="74"/>
  <c r="B259" i="78" s="1"/>
  <c r="U133" i="74"/>
  <c r="B260" i="78" s="1"/>
  <c r="U134" i="74"/>
  <c r="B261" i="78" s="1"/>
  <c r="U135" i="74"/>
  <c r="B262" i="78" s="1"/>
  <c r="U136" i="74"/>
  <c r="B263" i="78" s="1"/>
  <c r="U137" i="74"/>
  <c r="B264" i="78" s="1"/>
  <c r="U138" i="74"/>
  <c r="B265" i="78" s="1"/>
  <c r="U139" i="74"/>
  <c r="B266" i="78" s="1"/>
  <c r="U140" i="74"/>
  <c r="B267" i="78" s="1"/>
  <c r="U141" i="74"/>
  <c r="B268" i="78" s="1"/>
  <c r="U142" i="74"/>
  <c r="B269" i="78" s="1"/>
  <c r="U143" i="74"/>
  <c r="B270" i="78" s="1"/>
  <c r="U144" i="74"/>
  <c r="U145" i="74"/>
  <c r="B272" i="78" s="1"/>
  <c r="U146" i="74"/>
  <c r="B273" i="78" s="1"/>
  <c r="U147" i="74"/>
  <c r="B274" i="78" s="1"/>
  <c r="U102" i="74"/>
  <c r="U103" i="74"/>
  <c r="B230" i="78" s="1"/>
  <c r="U104" i="74"/>
  <c r="B231" i="78" s="1"/>
  <c r="U105" i="74"/>
  <c r="B232" i="78" s="1"/>
  <c r="U106" i="74"/>
  <c r="B233" i="78" s="1"/>
  <c r="U107" i="74"/>
  <c r="B234" i="78" s="1"/>
  <c r="U108" i="74"/>
  <c r="B235" i="78" s="1"/>
  <c r="U109" i="74"/>
  <c r="B236" i="78" s="1"/>
  <c r="U110" i="74"/>
  <c r="B237" i="78" s="1"/>
  <c r="U111" i="74"/>
  <c r="B238" i="78" s="1"/>
  <c r="U112" i="74"/>
  <c r="B239" i="78" s="1"/>
  <c r="B229" i="78" l="1"/>
  <c r="V100" i="74"/>
  <c r="G20" i="82"/>
  <c r="G21" i="82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185" i="74"/>
  <c r="U186" i="74"/>
  <c r="U187" i="74"/>
  <c r="U188" i="74"/>
  <c r="U189" i="74"/>
  <c r="U190" i="74"/>
  <c r="U191" i="74"/>
  <c r="U192" i="74"/>
  <c r="U193" i="74"/>
  <c r="U194" i="74"/>
  <c r="U195" i="74"/>
  <c r="U196" i="74"/>
  <c r="U197" i="74"/>
  <c r="U198" i="74"/>
  <c r="U199" i="74"/>
  <c r="U200" i="74"/>
  <c r="U201" i="74"/>
  <c r="U202" i="74"/>
  <c r="U203" i="74"/>
  <c r="U204" i="74"/>
  <c r="U205" i="74"/>
  <c r="U206" i="74"/>
  <c r="U207" i="74"/>
  <c r="U208" i="74"/>
  <c r="U209" i="74"/>
  <c r="U210" i="74"/>
  <c r="U211" i="74"/>
  <c r="U212" i="74"/>
  <c r="U213" i="74"/>
  <c r="U214" i="74"/>
  <c r="U215" i="74"/>
  <c r="U216" i="74"/>
  <c r="U217" i="74"/>
  <c r="U156" i="74"/>
  <c r="U157" i="74"/>
  <c r="U158" i="74"/>
  <c r="U159" i="74"/>
  <c r="U160" i="74"/>
  <c r="U161" i="74"/>
  <c r="U162" i="74"/>
  <c r="U163" i="74"/>
  <c r="U164" i="74"/>
  <c r="I47" i="2" l="1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U26" i="74" l="1"/>
  <c r="B91" i="78" s="1"/>
  <c r="H22" i="82" l="1"/>
  <c r="J44" i="2"/>
  <c r="J107" i="2"/>
  <c r="J8" i="2" l="1"/>
  <c r="H44" i="2" l="1"/>
  <c r="P76" i="69" l="1"/>
  <c r="B212" i="78" l="1"/>
  <c r="U218" i="74" l="1"/>
  <c r="T76" i="69" l="1"/>
  <c r="S76" i="69"/>
  <c r="R76" i="69"/>
  <c r="Q76" i="69"/>
  <c r="O76" i="69"/>
  <c r="N76" i="69"/>
  <c r="M76" i="69"/>
  <c r="L76" i="69"/>
  <c r="K76" i="69"/>
  <c r="J76" i="69"/>
  <c r="I76" i="69"/>
  <c r="H76" i="69"/>
  <c r="G76" i="69"/>
  <c r="F76" i="69"/>
  <c r="E76" i="69"/>
  <c r="D76" i="69"/>
  <c r="C76" i="69"/>
  <c r="B76" i="69"/>
  <c r="U2" i="69"/>
  <c r="T219" i="74"/>
  <c r="S219" i="74"/>
  <c r="R219" i="74"/>
  <c r="Q219" i="74"/>
  <c r="P219" i="74"/>
  <c r="O219" i="74"/>
  <c r="N219" i="74"/>
  <c r="M219" i="74"/>
  <c r="L219" i="74"/>
  <c r="K219" i="74"/>
  <c r="J219" i="74"/>
  <c r="I219" i="74"/>
  <c r="H219" i="74"/>
  <c r="G219" i="74"/>
  <c r="F219" i="74"/>
  <c r="E219" i="74"/>
  <c r="D219" i="74"/>
  <c r="C219" i="74"/>
  <c r="B219" i="74"/>
  <c r="U101" i="74"/>
  <c r="U99" i="74"/>
  <c r="B181" i="78" s="1"/>
  <c r="U98" i="74"/>
  <c r="B180" i="78" s="1"/>
  <c r="U97" i="74"/>
  <c r="B179" i="78" s="1"/>
  <c r="U96" i="74"/>
  <c r="B178" i="78" s="1"/>
  <c r="U95" i="74"/>
  <c r="B177" i="78" s="1"/>
  <c r="U94" i="74"/>
  <c r="B176" i="78" s="1"/>
  <c r="U93" i="74"/>
  <c r="B175" i="78" s="1"/>
  <c r="U92" i="74"/>
  <c r="B174" i="78" s="1"/>
  <c r="U91" i="74"/>
  <c r="B173" i="78" s="1"/>
  <c r="U90" i="74"/>
  <c r="B172" i="78" s="1"/>
  <c r="U89" i="74"/>
  <c r="B171" i="78" s="1"/>
  <c r="U88" i="74"/>
  <c r="B170" i="78" s="1"/>
  <c r="U87" i="74"/>
  <c r="B169" i="78" s="1"/>
  <c r="U86" i="74"/>
  <c r="B168" i="78" s="1"/>
  <c r="U85" i="74"/>
  <c r="B167" i="78" s="1"/>
  <c r="U84" i="74"/>
  <c r="B166" i="78" s="1"/>
  <c r="U83" i="74"/>
  <c r="B165" i="78" s="1"/>
  <c r="U82" i="74"/>
  <c r="B164" i="78" s="1"/>
  <c r="U81" i="74"/>
  <c r="U80" i="74"/>
  <c r="B162" i="78" s="1"/>
  <c r="U79" i="74"/>
  <c r="B161" i="78" s="1"/>
  <c r="U78" i="74"/>
  <c r="B157" i="78" s="1"/>
  <c r="U77" i="74"/>
  <c r="B156" i="78" s="1"/>
  <c r="U75" i="74"/>
  <c r="B144" i="78" s="1"/>
  <c r="U74" i="74"/>
  <c r="B143" i="78" s="1"/>
  <c r="U73" i="74"/>
  <c r="B142" i="78" s="1"/>
  <c r="U72" i="74"/>
  <c r="B141" i="78" s="1"/>
  <c r="U71" i="74"/>
  <c r="B140" i="78" s="1"/>
  <c r="U70" i="74"/>
  <c r="B139" i="78" s="1"/>
  <c r="U69" i="74"/>
  <c r="B138" i="78" s="1"/>
  <c r="U68" i="74"/>
  <c r="B137" i="78" s="1"/>
  <c r="U67" i="74"/>
  <c r="B136" i="78" s="1"/>
  <c r="U66" i="74"/>
  <c r="B135" i="78" s="1"/>
  <c r="U65" i="74"/>
  <c r="B134" i="78" s="1"/>
  <c r="U64" i="74"/>
  <c r="B133" i="78" s="1"/>
  <c r="U63" i="74"/>
  <c r="B132" i="78" s="1"/>
  <c r="U62" i="74"/>
  <c r="B131" i="78" s="1"/>
  <c r="U61" i="74"/>
  <c r="B130" i="78" s="1"/>
  <c r="U60" i="74"/>
  <c r="B129" i="78" s="1"/>
  <c r="U59" i="74"/>
  <c r="B128" i="78" s="1"/>
  <c r="U58" i="74"/>
  <c r="B127" i="78" s="1"/>
  <c r="U57" i="74"/>
  <c r="B126" i="78" s="1"/>
  <c r="U56" i="74"/>
  <c r="B125" i="78" s="1"/>
  <c r="U55" i="74"/>
  <c r="B124" i="78" s="1"/>
  <c r="U54" i="74"/>
  <c r="B123" i="78" s="1"/>
  <c r="U53" i="74"/>
  <c r="B122" i="78" s="1"/>
  <c r="U52" i="74"/>
  <c r="B121" i="78" s="1"/>
  <c r="U51" i="74"/>
  <c r="B120" i="78" s="1"/>
  <c r="U50" i="74"/>
  <c r="B119" i="78" s="1"/>
  <c r="U49" i="74"/>
  <c r="B118" i="78" s="1"/>
  <c r="U48" i="74"/>
  <c r="B117" i="78" s="1"/>
  <c r="U47" i="74"/>
  <c r="B116" i="78" s="1"/>
  <c r="U46" i="74"/>
  <c r="B115" i="78" s="1"/>
  <c r="U45" i="74"/>
  <c r="B114" i="78" s="1"/>
  <c r="U44" i="74"/>
  <c r="B113" i="78" s="1"/>
  <c r="U43" i="74"/>
  <c r="B112" i="78" s="1"/>
  <c r="U42" i="74"/>
  <c r="B111" i="78" s="1"/>
  <c r="U41" i="74"/>
  <c r="B110" i="78" s="1"/>
  <c r="U40" i="74"/>
  <c r="B109" i="78" s="1"/>
  <c r="U38" i="74"/>
  <c r="B103" i="78" s="1"/>
  <c r="U37" i="74"/>
  <c r="B102" i="78" s="1"/>
  <c r="U36" i="74"/>
  <c r="B101" i="78" s="1"/>
  <c r="U35" i="74"/>
  <c r="B100" i="78" s="1"/>
  <c r="U34" i="74"/>
  <c r="B99" i="78" s="1"/>
  <c r="U33" i="74"/>
  <c r="B98" i="78" s="1"/>
  <c r="U32" i="74"/>
  <c r="B97" i="78" s="1"/>
  <c r="U31" i="74"/>
  <c r="B96" i="78" s="1"/>
  <c r="U30" i="74"/>
  <c r="B95" i="78" s="1"/>
  <c r="U29" i="74"/>
  <c r="B94" i="78" s="1"/>
  <c r="U28" i="74"/>
  <c r="B93" i="78" s="1"/>
  <c r="U27" i="74"/>
  <c r="B92" i="78" s="1"/>
  <c r="U25" i="74"/>
  <c r="B90" i="78" s="1"/>
  <c r="U24" i="74"/>
  <c r="B89" i="78" s="1"/>
  <c r="U23" i="74"/>
  <c r="B88" i="78" s="1"/>
  <c r="U22" i="74"/>
  <c r="B87" i="78" s="1"/>
  <c r="U21" i="74"/>
  <c r="B86" i="78" s="1"/>
  <c r="U20" i="74"/>
  <c r="B85" i="78" s="1"/>
  <c r="U19" i="74"/>
  <c r="B84" i="78" s="1"/>
  <c r="U18" i="74"/>
  <c r="B83" i="78" s="1"/>
  <c r="U17" i="74"/>
  <c r="B82" i="78" s="1"/>
  <c r="U16" i="74"/>
  <c r="B81" i="78" s="1"/>
  <c r="U15" i="74"/>
  <c r="B80" i="78" s="1"/>
  <c r="U14" i="74"/>
  <c r="B79" i="78" s="1"/>
  <c r="U13" i="74"/>
  <c r="B78" i="78" s="1"/>
  <c r="U12" i="74"/>
  <c r="B77" i="78" s="1"/>
  <c r="U11" i="74"/>
  <c r="B76" i="78" s="1"/>
  <c r="U10" i="74"/>
  <c r="B75" i="78" s="1"/>
  <c r="U9" i="74"/>
  <c r="B74" i="78" s="1"/>
  <c r="U8" i="74"/>
  <c r="B73" i="78" s="1"/>
  <c r="U7" i="74"/>
  <c r="B72" i="78" s="1"/>
  <c r="U6" i="74"/>
  <c r="B71" i="78" s="1"/>
  <c r="U5" i="74"/>
  <c r="B70" i="78" s="1"/>
  <c r="U4" i="74"/>
  <c r="U3" i="74"/>
  <c r="B312" i="78"/>
  <c r="B299" i="78"/>
  <c r="B294" i="78"/>
  <c r="B281" i="78"/>
  <c r="B223" i="78"/>
  <c r="B217" i="78"/>
  <c r="B153" i="78"/>
  <c r="B149" i="78"/>
  <c r="B61" i="78"/>
  <c r="B53" i="78"/>
  <c r="B6" i="78"/>
  <c r="G27" i="82"/>
  <c r="D27" i="82"/>
  <c r="G26" i="82"/>
  <c r="D26" i="82"/>
  <c r="G25" i="82"/>
  <c r="D25" i="82"/>
  <c r="G24" i="82"/>
  <c r="D24" i="82"/>
  <c r="G23" i="82"/>
  <c r="D23" i="82"/>
  <c r="H28" i="82"/>
  <c r="E22" i="82"/>
  <c r="E28" i="82" s="1"/>
  <c r="C22" i="82"/>
  <c r="C28" i="82" s="1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2" i="2"/>
  <c r="H122" i="2"/>
  <c r="F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J112" i="2"/>
  <c r="H112" i="2"/>
  <c r="F112" i="2"/>
  <c r="I111" i="2"/>
  <c r="G111" i="2"/>
  <c r="I110" i="2"/>
  <c r="G110" i="2"/>
  <c r="I109" i="2"/>
  <c r="G109" i="2"/>
  <c r="I108" i="2"/>
  <c r="G108" i="2"/>
  <c r="H107" i="2"/>
  <c r="F107" i="2"/>
  <c r="I106" i="2"/>
  <c r="G106" i="2"/>
  <c r="I105" i="2"/>
  <c r="I104" i="2"/>
  <c r="G104" i="2"/>
  <c r="I103" i="2"/>
  <c r="I102" i="2"/>
  <c r="G102" i="2"/>
  <c r="I101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I46" i="2"/>
  <c r="G46" i="2"/>
  <c r="F44" i="2"/>
  <c r="I43" i="2"/>
  <c r="G43" i="2"/>
  <c r="I42" i="2"/>
  <c r="G42" i="2"/>
  <c r="I41" i="2"/>
  <c r="G41" i="2"/>
  <c r="G40" i="2"/>
  <c r="I39" i="2"/>
  <c r="G39" i="2"/>
  <c r="I38" i="2"/>
  <c r="G38" i="2"/>
  <c r="I3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I10" i="2"/>
  <c r="G10" i="2"/>
  <c r="I8" i="2"/>
  <c r="H8" i="2"/>
  <c r="H11" i="2" s="1"/>
  <c r="G8" i="2"/>
  <c r="F8" i="2"/>
  <c r="F11" i="2" s="1"/>
  <c r="I7" i="2"/>
  <c r="G7" i="2"/>
  <c r="I6" i="2"/>
  <c r="G6" i="2"/>
  <c r="I5" i="2"/>
  <c r="G5" i="2"/>
  <c r="I4" i="2"/>
  <c r="G4" i="2"/>
  <c r="B69" i="78" l="1"/>
  <c r="U219" i="74"/>
  <c r="B228" i="78"/>
  <c r="B68" i="78"/>
  <c r="V2" i="74"/>
  <c r="I11" i="2"/>
  <c r="G11" i="2"/>
  <c r="F113" i="2"/>
  <c r="F125" i="2" s="1"/>
  <c r="T77" i="69"/>
  <c r="T78" i="69" s="1"/>
  <c r="D33" i="82"/>
  <c r="I122" i="2"/>
  <c r="D22" i="82"/>
  <c r="D28" i="82"/>
  <c r="I44" i="2"/>
  <c r="G122" i="2"/>
  <c r="I112" i="2"/>
  <c r="G112" i="2"/>
  <c r="G107" i="2"/>
  <c r="G44" i="2"/>
  <c r="F6" i="82"/>
  <c r="G6" i="82" s="1"/>
  <c r="F18" i="82"/>
  <c r="G18" i="82" s="1"/>
  <c r="F11" i="82"/>
  <c r="G11" i="82" s="1"/>
  <c r="F4" i="82"/>
  <c r="G4" i="82" s="1"/>
  <c r="F8" i="82"/>
  <c r="G8" i="82" s="1"/>
  <c r="F12" i="82"/>
  <c r="G12" i="82" s="1"/>
  <c r="F16" i="82"/>
  <c r="G16" i="82" s="1"/>
  <c r="F10" i="82"/>
  <c r="G10" i="82" s="1"/>
  <c r="F14" i="82"/>
  <c r="G14" i="82" s="1"/>
  <c r="F7" i="82"/>
  <c r="G7" i="82" s="1"/>
  <c r="F15" i="82"/>
  <c r="G15" i="82" s="1"/>
  <c r="F19" i="82"/>
  <c r="G19" i="82" s="1"/>
  <c r="F5" i="82"/>
  <c r="G5" i="82" s="1"/>
  <c r="F9" i="82"/>
  <c r="G9" i="82" s="1"/>
  <c r="F13" i="82"/>
  <c r="G13" i="82" s="1"/>
  <c r="F17" i="82"/>
  <c r="G17" i="82" s="1"/>
  <c r="F3" i="82"/>
  <c r="G3" i="82" s="1"/>
  <c r="J113" i="2"/>
  <c r="J125" i="2" s="1"/>
  <c r="B158" i="78"/>
  <c r="V39" i="74"/>
  <c r="U76" i="69"/>
  <c r="H113" i="2"/>
  <c r="B163" i="78"/>
  <c r="B182" i="78" s="1"/>
  <c r="V76" i="74"/>
  <c r="V219" i="74"/>
  <c r="B104" i="78" l="1"/>
  <c r="M77" i="69"/>
  <c r="M78" i="69" s="1"/>
  <c r="C77" i="69"/>
  <c r="C78" i="69" s="1"/>
  <c r="F77" i="69"/>
  <c r="F78" i="69" s="1"/>
  <c r="K77" i="69"/>
  <c r="K78" i="69" s="1"/>
  <c r="Q77" i="69"/>
  <c r="Q78" i="69" s="1"/>
  <c r="I77" i="69"/>
  <c r="I78" i="69" s="1"/>
  <c r="G113" i="2"/>
  <c r="G125" i="2" s="1"/>
  <c r="R77" i="69"/>
  <c r="R78" i="69" s="1"/>
  <c r="P77" i="69"/>
  <c r="P78" i="69" s="1"/>
  <c r="F22" i="82"/>
  <c r="F28" i="82" s="1"/>
  <c r="H77" i="69"/>
  <c r="H78" i="69" s="1"/>
  <c r="N77" i="69"/>
  <c r="N78" i="69" s="1"/>
  <c r="E77" i="69"/>
  <c r="E78" i="69" s="1"/>
  <c r="G77" i="69"/>
  <c r="G78" i="69" s="1"/>
  <c r="L77" i="69"/>
  <c r="L78" i="69" s="1"/>
  <c r="D77" i="69"/>
  <c r="D78" i="69" s="1"/>
  <c r="J77" i="69"/>
  <c r="J78" i="69" s="1"/>
  <c r="B77" i="69"/>
  <c r="O77" i="69"/>
  <c r="O78" i="69" s="1"/>
  <c r="H30" i="82"/>
  <c r="H31" i="82" s="1"/>
  <c r="B145" i="78"/>
  <c r="I113" i="2"/>
  <c r="I125" i="2" s="1"/>
  <c r="H125" i="2"/>
  <c r="B275" i="78"/>
  <c r="W219" i="74"/>
  <c r="I107" i="2" l="1"/>
  <c r="G22" i="82"/>
  <c r="B303" i="78"/>
  <c r="B305" i="78" s="1"/>
  <c r="B78" i="69"/>
  <c r="G28" i="82" l="1"/>
  <c r="S77" i="69"/>
  <c r="S78" i="69" s="1"/>
  <c r="U78" i="69" s="1"/>
  <c r="U77" i="69" l="1"/>
  <c r="B314" i="78"/>
  <c r="U222" i="74"/>
  <c r="U223" i="74" s="1"/>
</calcChain>
</file>

<file path=xl/sharedStrings.xml><?xml version="1.0" encoding="utf-8"?>
<sst xmlns="http://schemas.openxmlformats.org/spreadsheetml/2006/main" count="1094" uniqueCount="696">
  <si>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</si>
  <si>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</si>
  <si>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</si>
  <si>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</si>
  <si>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</si>
  <si>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</si>
  <si>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</si>
  <si>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</si>
  <si>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</si>
  <si>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</si>
  <si>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</si>
  <si>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</si>
  <si>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</si>
  <si>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</si>
  <si>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</si>
  <si>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</si>
  <si>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</si>
  <si>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</si>
  <si>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</si>
  <si>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</si>
  <si>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</si>
  <si>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</si>
  <si>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</si>
  <si>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</si>
  <si>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</si>
  <si>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</si>
  <si>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</si>
  <si>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</si>
  <si>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</si>
  <si>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</si>
  <si>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</si>
  <si>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</si>
  <si>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</si>
  <si>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</si>
  <si>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</si>
  <si>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</si>
  <si>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</si>
  <si>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</si>
  <si>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</si>
  <si>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</si>
  <si>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</si>
  <si>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</si>
  <si>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</si>
  <si>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</si>
  <si>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</si>
  <si>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</si>
  <si>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</si>
  <si>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</si>
  <si>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</si>
  <si>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</si>
  <si>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</si>
  <si>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</si>
  <si>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</si>
  <si>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</si>
  <si>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</si>
  <si>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</si>
  <si>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</si>
  <si>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</si>
  <si>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</si>
  <si>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</si>
  <si>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</si>
  <si>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</si>
  <si>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</si>
  <si>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</si>
  <si>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</si>
  <si>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</si>
  <si>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</si>
  <si>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</si>
  <si>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</si>
  <si>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</si>
  <si>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</si>
  <si>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</si>
  <si>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</si>
  <si>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</si>
  <si>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</si>
  <si>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</si>
  <si>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</si>
  <si>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</si>
  <si>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</si>
  <si>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</si>
  <si>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</si>
  <si>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</si>
  <si>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</si>
  <si>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</si>
  <si>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</si>
  <si>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</si>
  <si>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</si>
  <si>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</si>
  <si>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</si>
  <si>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</si>
  <si>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</si>
  <si>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</si>
  <si>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</si>
  <si>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</si>
  <si>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</si>
  <si>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</si>
  <si>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</si>
  <si>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</si>
  <si>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</si>
  <si>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</si>
  <si>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</si>
  <si>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</si>
  <si>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</si>
  <si>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</si>
  <si>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</si>
  <si>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</si>
  <si>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</si>
  <si>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</si>
  <si>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</si>
  <si>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</si>
  <si>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</si>
  <si>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</si>
  <si>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</si>
  <si>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</si>
  <si>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</si>
  <si>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</si>
  <si>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</si>
  <si>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</si>
  <si>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</si>
  <si>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</si>
  <si>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</si>
  <si>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</si>
  <si>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</si>
  <si>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</si>
  <si>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</si>
  <si>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</si>
  <si>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</si>
  <si>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</si>
  <si>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</si>
  <si>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</si>
  <si>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</si>
  <si>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</si>
  <si>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</si>
  <si>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</si>
  <si>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</si>
  <si>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</si>
  <si>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</si>
  <si>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</si>
  <si>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</si>
  <si>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</si>
  <si>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</si>
  <si>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</si>
  <si>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</si>
  <si>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</si>
  <si>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</si>
  <si>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</si>
  <si>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</si>
  <si>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</si>
  <si>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</si>
  <si>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</si>
  <si>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</si>
  <si>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</si>
  <si>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</si>
  <si>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</si>
  <si>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</si>
  <si>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</si>
  <si>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</si>
  <si>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</si>
  <si>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</si>
  <si>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</si>
  <si>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</si>
  <si>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</si>
  <si>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</si>
  <si>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</si>
  <si>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</si>
  <si>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</si>
  <si>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</si>
  <si>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</si>
  <si>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</si>
  <si>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</si>
  <si>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</si>
  <si>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</si>
  <si>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</si>
  <si>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</si>
  <si>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</si>
  <si>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</si>
  <si>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</si>
  <si>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</si>
  <si>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</si>
  <si>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</si>
  <si>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</si>
  <si>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</si>
  <si>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</si>
  <si>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</si>
  <si>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</si>
  <si>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</si>
  <si>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</si>
  <si>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</si>
  <si>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</si>
  <si>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</si>
  <si>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</si>
  <si>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</si>
  <si>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</si>
  <si>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</si>
  <si>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</si>
  <si>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</si>
  <si>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</si>
  <si>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</si>
  <si>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</si>
  <si>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</si>
  <si>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</si>
  <si>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</si>
  <si>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</si>
  <si>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</si>
  <si>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</si>
  <si>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</si>
  <si>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</si>
  <si>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</si>
  <si>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</si>
  <si>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</si>
  <si>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</si>
  <si>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</si>
  <si>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</si>
  <si>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</si>
  <si>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</si>
  <si>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</si>
  <si>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</si>
  <si>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</si>
  <si>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</si>
  <si>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</si>
  <si>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</si>
  <si>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</si>
  <si>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</si>
  <si>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</si>
  <si>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</si>
  <si>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</si>
  <si>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</si>
  <si>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</si>
  <si>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</si>
  <si>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</si>
  <si>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</si>
  <si>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</si>
  <si>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</si>
  <si>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</si>
  <si>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</si>
  <si>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</si>
  <si>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</si>
  <si>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</si>
  <si>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</si>
  <si>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</si>
  <si>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</si>
  <si>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</si>
  <si>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</si>
  <si>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</si>
  <si>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</si>
  <si>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</si>
  <si>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</si>
  <si>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</si>
  <si>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</si>
  <si>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</si>
  <si>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</si>
  <si>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</si>
  <si>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</si>
  <si>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</si>
  <si>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</si>
  <si>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</si>
  <si>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</si>
  <si>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</si>
  <si>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</si>
  <si>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</si>
  <si>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</si>
  <si>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</si>
  <si>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</si>
  <si>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</si>
  <si>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</si>
  <si>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</si>
  <si>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</si>
  <si>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</si>
  <si>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</si>
  <si>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</si>
  <si>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</si>
  <si>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</si>
  <si>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</si>
  <si>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</si>
  <si>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</si>
  <si>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</si>
  <si>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</si>
  <si>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</si>
  <si>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</si>
  <si>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</si>
  <si>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</si>
  <si>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</si>
  <si>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</si>
  <si>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</si>
  <si>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</si>
  <si>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</si>
  <si>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</si>
  <si>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</si>
  <si>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</si>
  <si>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</si>
  <si>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</si>
  <si>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</si>
  <si>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</si>
  <si>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</si>
  <si>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</si>
  <si>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</si>
  <si>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</si>
  <si>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</si>
  <si>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</si>
  <si>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</si>
  <si>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</si>
  <si>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</si>
  <si>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</si>
  <si>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</si>
  <si>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</si>
  <si>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</si>
  <si>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</si>
  <si>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</si>
  <si>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</si>
  <si>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</si>
  <si>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</si>
  <si>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</si>
  <si>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</si>
  <si>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</si>
  <si>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</si>
  <si>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</si>
  <si>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</si>
  <si>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</si>
  <si>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</si>
  <si>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</si>
  <si>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</si>
  <si>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</si>
  <si>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</si>
  <si>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</si>
  <si>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</si>
  <si>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</si>
  <si>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</si>
  <si>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</si>
  <si>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</si>
  <si>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</si>
  <si>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</si>
  <si>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</si>
  <si>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</si>
  <si>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</si>
  <si>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</si>
  <si>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</si>
  <si>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</si>
  <si>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</si>
  <si>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</si>
  <si>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</si>
  <si>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</si>
  <si>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</si>
  <si>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</si>
  <si>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</si>
  <si>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</si>
  <si>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</si>
  <si>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</si>
  <si>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</si>
  <si>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</si>
  <si>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</si>
  <si>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</si>
  <si>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</si>
  <si>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</si>
  <si>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</si>
  <si>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</si>
  <si>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</si>
  <si>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</si>
  <si>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</si>
  <si>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</si>
  <si>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</si>
  <si>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</si>
  <si>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</si>
  <si>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</si>
  <si>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</si>
  <si>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</si>
  <si>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</si>
  <si>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</si>
  <si>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</si>
  <si>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</si>
  <si>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</si>
  <si>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</si>
  <si>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</si>
  <si>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</si>
  <si>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</si>
  <si>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</si>
  <si>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</si>
  <si>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</si>
  <si>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</si>
  <si>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</si>
  <si>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</si>
  <si>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</si>
  <si>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</si>
  <si>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</si>
  <si>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</si>
  <si>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</si>
  <si>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</si>
  <si>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</si>
  <si>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</si>
  <si>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</si>
  <si>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</si>
  <si>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</si>
  <si>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</si>
  <si>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</si>
  <si>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</si>
  <si>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</si>
  <si>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</si>
  <si>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</si>
  <si>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</si>
  <si>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</si>
  <si>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</si>
  <si>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</si>
  <si>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</si>
  <si>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</si>
  <si>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</si>
  <si>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</si>
  <si>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</si>
  <si>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</si>
  <si>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</si>
  <si>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</si>
  <si>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</si>
  <si>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</si>
  <si>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</si>
  <si>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</si>
  <si>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</si>
  <si>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</si>
  <si>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</si>
  <si>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</si>
  <si>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</si>
  <si>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</si>
  <si>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</si>
  <si>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</si>
  <si>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</si>
  <si>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</si>
  <si>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</si>
  <si>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</si>
  <si>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</si>
  <si>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</si>
  <si>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</si>
  <si>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</si>
  <si>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</si>
  <si>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</si>
  <si>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</si>
  <si>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</si>
  <si>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</si>
  <si>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</si>
  <si>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</si>
  <si>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</si>
  <si>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</si>
  <si>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</si>
  <si>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</si>
  <si>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</si>
  <si>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</si>
  <si>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</si>
  <si>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</si>
  <si>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</si>
  <si>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</si>
  <si>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</si>
  <si>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</si>
  <si>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</si>
  <si>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</si>
  <si>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</si>
  <si>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</si>
  <si>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</si>
  <si>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</si>
  <si>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</si>
  <si>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</si>
  <si>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</si>
  <si>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</si>
  <si>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</si>
  <si>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</si>
  <si>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</si>
  <si>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</si>
  <si>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</si>
  <si>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</si>
  <si>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</si>
  <si>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</si>
  <si>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</si>
  <si>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</si>
  <si>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</si>
  <si>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</si>
  <si>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</si>
  <si>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</si>
  <si>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</si>
  <si>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</si>
  <si>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</si>
  <si>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</si>
  <si>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</si>
  <si>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</si>
  <si>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</si>
  <si>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</si>
  <si>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</si>
  <si>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</si>
  <si>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</si>
  <si>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</si>
  <si>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</si>
  <si>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</si>
  <si>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</si>
  <si>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</si>
  <si>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</si>
  <si>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</si>
  <si>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</si>
  <si>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</si>
  <si>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</si>
  <si>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</si>
  <si>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</si>
  <si>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</si>
  <si>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</si>
  <si>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</si>
  <si>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>9633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</si>
  <si>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</si>
  <si>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</si>
  <si>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</si>
  <si>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</si>
  <si>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</si>
  <si>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</si>
  <si>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</si>
  <si>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</si>
  <si>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</si>
  <si>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</si>
  <si>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HEALTH SERVICES</t>
  </si>
  <si>
    <t>Health Services (9611)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</si>
  <si>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</si>
  <si>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</si>
  <si>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</si>
  <si>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</si>
  <si>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</si>
  <si>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>CHARTER SCHOOL CAPITAL OUTLAY</t>
  </si>
  <si>
    <t xml:space="preserve">  Hurricane Shelter Retrofit Project @ Creekside - 3399  (9001-3012)</t>
  </si>
  <si>
    <t xml:space="preserve">  Community Relations  (9722)</t>
  </si>
  <si>
    <t>3012</t>
  </si>
  <si>
    <t xml:space="preserve">  Hurricane Shelter Retrofit Project @ Creekside</t>
  </si>
  <si>
    <t xml:space="preserve">  RSVP  (9008)</t>
  </si>
  <si>
    <t>RSVP - HONOR CARD</t>
  </si>
  <si>
    <t>PACETTI CAMPS</t>
  </si>
  <si>
    <t>CREEKSIDE CAMPS</t>
  </si>
  <si>
    <t>SAI</t>
  </si>
  <si>
    <t>X FUNCTION CHANGE</t>
  </si>
  <si>
    <t>ADDITIONAL REVENUE</t>
  </si>
  <si>
    <t>EXTENDED DAY</t>
  </si>
  <si>
    <t>REVENUE ADJUSTMENT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</si>
  <si>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</si>
  <si>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</si>
  <si>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</si>
  <si>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</si>
  <si>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</si>
  <si>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Total Local Sources &amp; Transfers</t>
  </si>
  <si>
    <t>ORIGINAL BUDGET      (July 1, 2017)</t>
  </si>
  <si>
    <t>FUND BALANCE JULY 1, 2017</t>
  </si>
  <si>
    <t>ORIGINAL BUDGET  (July 1, 2017)</t>
  </si>
  <si>
    <t>FTE RSRV TO CENTRAL SRVCS</t>
  </si>
  <si>
    <t>Sebastian (0301)</t>
  </si>
  <si>
    <t>TRANSFER TO EXCELSIOR - FACILITIES RENTALS</t>
  </si>
  <si>
    <t>SAR</t>
  </si>
  <si>
    <t xml:space="preserve">SAI </t>
  </si>
  <si>
    <t>FTE RSRV FOR ACCREDITATION</t>
  </si>
  <si>
    <t xml:space="preserve">   TOTAL REVENUE, TRANSFERS AND BALANCES</t>
  </si>
  <si>
    <t>GENERAL FUND</t>
  </si>
  <si>
    <t>SUBTOTAL</t>
  </si>
  <si>
    <t>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</si>
  <si>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</si>
  <si>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</si>
  <si>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</si>
  <si>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</si>
  <si>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</si>
  <si>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</si>
  <si>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</si>
  <si>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</si>
  <si>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</si>
  <si>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</si>
  <si>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</si>
  <si>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</si>
  <si>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</si>
  <si>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</si>
  <si>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</si>
  <si>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</si>
  <si>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</si>
  <si>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</si>
  <si>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</si>
  <si>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</si>
  <si>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</si>
  <si>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</si>
  <si>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 xml:space="preserve">  School Services - Adjunct Coaches Course   (9616-136)</t>
  </si>
  <si>
    <t>COLLEGE &amp; CAREER NIGHT</t>
  </si>
  <si>
    <t xml:space="preserve">  Picolata  (0521)</t>
  </si>
  <si>
    <t>MIDDLE SCHOOL ATHLETICS</t>
  </si>
  <si>
    <t>SAC</t>
  </si>
  <si>
    <t>ADVANCED PLACEMENT</t>
  </si>
  <si>
    <t>INTERNATIONAL BACCALAUREATE</t>
  </si>
  <si>
    <t>ADVANCED PROGRAMS</t>
  </si>
  <si>
    <t>RACE TO THE TOP</t>
  </si>
  <si>
    <t>ON-SITE DAY CARE</t>
  </si>
  <si>
    <t>SCHOOL RECOGNITION</t>
  </si>
  <si>
    <t>CROSS FUNCTION CHANGE</t>
  </si>
  <si>
    <t>PTO FOR COMPUTERS</t>
  </si>
  <si>
    <t>7TH PERIOD SUPPLEMENT; SUBS</t>
  </si>
  <si>
    <t xml:space="preserve">SUPPLIES, EQUIP </t>
  </si>
  <si>
    <t>MASON SUPPLIES</t>
  </si>
  <si>
    <t>MENENDEZ 7TH PERIOD SUPP, SUBS</t>
  </si>
  <si>
    <t>OCEAN PALMS SUPPLIES</t>
  </si>
  <si>
    <t>SWITZERLAND CAMPS</t>
  </si>
  <si>
    <t>PATRIOT CAMPS</t>
  </si>
  <si>
    <t>VALLEY CAMPS</t>
  </si>
  <si>
    <t xml:space="preserve">     PICOLATA</t>
  </si>
  <si>
    <t>PALENCIA SUPPLIES, EQUIP</t>
  </si>
  <si>
    <t>GUIDANCE &amp; CHOICE COLLEGE NIGHT REGISTRATION</t>
  </si>
  <si>
    <t>IT - STUDENT DEVICE INSURANCE</t>
  </si>
  <si>
    <t>IT - EMPLOYEE DEVICE INSURANCE</t>
  </si>
  <si>
    <t>FACILITIES - SCHOOL CONCURRENCY</t>
  </si>
  <si>
    <t>CROOKSHANK</t>
  </si>
  <si>
    <t>CUNNINGHAM CREEK</t>
  </si>
  <si>
    <t>GAINES @ HAMBLEM</t>
  </si>
  <si>
    <t>HICKORY</t>
  </si>
  <si>
    <t>HUNT</t>
  </si>
  <si>
    <t>LANDRUM</t>
  </si>
  <si>
    <t>LIBERTY PINES</t>
  </si>
  <si>
    <t>MILL CREEK</t>
  </si>
  <si>
    <t>MURRAY</t>
  </si>
  <si>
    <t>OSCEOLA</t>
  </si>
  <si>
    <t>PATRIOT OAKS</t>
  </si>
  <si>
    <t>ST JOHNS TECHNICAL HS</t>
  </si>
  <si>
    <t>SEBASTIAN</t>
  </si>
  <si>
    <t>SOUTH WOODS</t>
  </si>
  <si>
    <t>SWITZERLAND PT</t>
  </si>
  <si>
    <t>TIMBERLIN CRK</t>
  </si>
  <si>
    <t>TRANSITIONS</t>
  </si>
  <si>
    <t>WARDS CRK</t>
  </si>
  <si>
    <t>WEBSTER</t>
  </si>
  <si>
    <t>MEDIA SRV</t>
  </si>
  <si>
    <t xml:space="preserve"> SCHOOL BOARD - NE FL School Boards Coalition</t>
  </si>
  <si>
    <t>COMMUNITY RELATIONS</t>
  </si>
  <si>
    <t xml:space="preserve">SCHOOL SRV - Adjunct Coaches Course  </t>
  </si>
  <si>
    <t xml:space="preserve">  St SEPTEMBERine Public Montessori Administration Fees</t>
  </si>
  <si>
    <t>JULINGTON COMPUTER</t>
  </si>
  <si>
    <t>FRUIT COVE SUPPLIES; SUBSTITUTE</t>
  </si>
  <si>
    <t>KETTERLINUS TEC SUPPLIES</t>
  </si>
  <si>
    <t>VALLEY RIDGE SUPPLIES</t>
  </si>
  <si>
    <t>PV RAWLINGS SUPPLIES</t>
  </si>
  <si>
    <t>INSTRUCTIONAL LEADERSHIP FACULTY DEVL GRANT</t>
  </si>
  <si>
    <t>OCEAN PALMS CAMPS</t>
  </si>
  <si>
    <t>VPK DISTRICT</t>
  </si>
  <si>
    <t>VPK MASON</t>
  </si>
  <si>
    <t>VPK CUNNINGHAM</t>
  </si>
  <si>
    <t>VPK TIMBERLIN</t>
  </si>
  <si>
    <t>VPK SOUTH WOODS</t>
  </si>
  <si>
    <t xml:space="preserve">VPK SUMMER </t>
  </si>
  <si>
    <t xml:space="preserve">  Instructional Leadership and Faculty Development - 3399 (9703-8068)</t>
  </si>
  <si>
    <t>AICE</t>
  </si>
  <si>
    <t>ESOL</t>
  </si>
  <si>
    <t>PTAO SUPPLIES</t>
  </si>
  <si>
    <t>ST JOHNS EDU FOUNDATION SUPPLIES</t>
  </si>
  <si>
    <t>EQUIPMENT</t>
  </si>
  <si>
    <t>SUBSTITUTE</t>
  </si>
  <si>
    <t>COMPUTERS</t>
  </si>
  <si>
    <t>TEC SUPPLIES</t>
  </si>
  <si>
    <t>DISTRICT VPK</t>
  </si>
  <si>
    <t>SUMMER VPK</t>
  </si>
  <si>
    <t>STATE GRANT</t>
  </si>
  <si>
    <t>ACTIVITY THRU NOVEMBER</t>
  </si>
  <si>
    <t>ADOPTED BUDGET              AS OF NOVEMBER</t>
  </si>
  <si>
    <t>INCREASE (DECREASE) DECEMBER</t>
  </si>
  <si>
    <t>DECEMBER BUDGET PROPOSAL</t>
  </si>
  <si>
    <t>AMENDMENT 2018-G-05    ST. JOHNS COUNTY SCHOOL DISTRICT  FY 2017-2018 REVENUE BUDGET        DECEMBER 31, 2017</t>
  </si>
  <si>
    <t>MOVEMENT BETWEEN FUNCTIONS              DECEMBER</t>
  </si>
  <si>
    <t>REVENUE                     INCREASE (DECREASE) DECEMBER</t>
  </si>
  <si>
    <t>ADOPTED BUDGET        AS OF NOVEMBER</t>
  </si>
  <si>
    <t>AMENDMENT 2018-G-05        ST. JOHNS COUNTY SCHOOL DISTRICT  FY 2017-2018 APPROPRIATION BUDGET            DECEMBER 31, 2017</t>
  </si>
  <si>
    <t>BARTRAM  EQUIPMENT</t>
  </si>
  <si>
    <t>CREEKSIDE SUPPLIES; SUPPLEMENTS; FACILITY IMPROV</t>
  </si>
  <si>
    <t>DURBIN REPAIRS &amp; MAINT</t>
  </si>
  <si>
    <t>NEASE SUPPLIES; DUES; TRAVEL</t>
  </si>
  <si>
    <t>PACETTI  EQUIPMENT</t>
  </si>
  <si>
    <t>PICOLATA CROSSING COMPUTER SOFTWARE</t>
  </si>
  <si>
    <t>PVHS TRAVEL</t>
  </si>
  <si>
    <t>SAHS SAL &amp; BEN</t>
  </si>
  <si>
    <t>ESE COMPUTERS</t>
  </si>
  <si>
    <t>KETTERLINUS CAMPS</t>
  </si>
  <si>
    <t>BARTRAM CAMPS REV TO APPROPRITATIONS</t>
  </si>
  <si>
    <t>CAMPS REVENUE TO APPROPRIATIONS</t>
  </si>
  <si>
    <t xml:space="preserve">  Picolata Crossing  (0521)</t>
  </si>
  <si>
    <t>ENERGY REBATE ADJUSTMENT</t>
  </si>
  <si>
    <t xml:space="preserve">POWER SCHOOL REG </t>
  </si>
  <si>
    <t>SUPPLIES; SUPPLEMENTS; FACILITY IMPROV</t>
  </si>
  <si>
    <t>REPAIRS &amp; MAINT</t>
  </si>
  <si>
    <t>HARTLEY SUPPLIES</t>
  </si>
  <si>
    <t>SUPPLIES; DUES; TRAVEL</t>
  </si>
  <si>
    <t>COMPUTER SOFTWARE</t>
  </si>
  <si>
    <t>TRAVEL</t>
  </si>
  <si>
    <t>SALARIES &amp; BENEFITS</t>
  </si>
  <si>
    <t>PTSO SUPPLIES</t>
  </si>
  <si>
    <t>PTO SHADE STRUCTURE</t>
  </si>
  <si>
    <t>PTSO COMPUTERS</t>
  </si>
  <si>
    <t>SHARKS BOOSTER CLUB FACILTY IMPROV</t>
  </si>
  <si>
    <t>PTSO MUSIC SUPPLIES; INK STEM PROGRAM</t>
  </si>
  <si>
    <t>ROGERS SUPPLIES</t>
  </si>
  <si>
    <t>INCREASE: Camp</t>
  </si>
  <si>
    <t>MOVEMENT: Shifting Additional Revenue, International Baccalaureate, Supplemental Academic Instruction</t>
  </si>
  <si>
    <t>MOVEMENT: Shifting Additional Revenue, Cross Function Change</t>
  </si>
  <si>
    <t>MOVEMENT: Shifting Additional Revenue, Advanced Placement, Advanced Programs, Advanced International Cert of Education, Extended Day, International Baccalaureate, School Advisory Council, Cross Function Change</t>
  </si>
  <si>
    <t>INCREASE:  Information Technology Employee Device Insurance MOVEMENT: Power School Registration Module</t>
  </si>
  <si>
    <t>INCREASE:  Rent; Donations; Fund supplies  MOVEMENT: Shifting Additional Revenue, Extended Day, Energy Rebate Adjustment, Cross Function Change</t>
  </si>
  <si>
    <t>INCREASE:  Rent, Donation  MOVEMENT:  Shifting Additional Revenue; Energy Rebate Adjustment, Cross Function Change</t>
  </si>
  <si>
    <t>INCREASE: Rent  MOVEMENT: Shifting Additional Revenue, Extended Day</t>
  </si>
  <si>
    <t xml:space="preserve">INCREASE: Computers </t>
  </si>
  <si>
    <t>INCREASE: Rent; Donations; Fund equipment, supplies, supplement, facility improvement, repairs &amp; maint, travel, computers; Guidance &amp; Choice-College Night registrations, Charter School Capital Outlay; Camp; Camp revenue to appropriations  MOVEMENT: Shifting Additional Revenue, Advanced Placement, Advanced Programs, Advanced International Cert of Education, Camps, Extended Day, International Baccalaureate, School Advisory Council, Supplemental Academic Instruction, Power School Registration Module, Cross Function Change</t>
  </si>
  <si>
    <t>INCREASE: Donation; Fund facility improvement  MOVEMENT: Shifting Additional Revenue, Camps</t>
  </si>
  <si>
    <t>INCREASE:  Rent; Fund Supplies, Salary/Benefits for Parking Attendant, Camps, Camps Revenue to Appropriations  MOVEMENT:  Shifting Additional Revenue, Extended Day; Energy Rebate Adjustment, Cross Function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</si>
</sst>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sz val="10"/>
      <name val="Arial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7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9" fontId="42" fillId="0" borderId="0" applyFont="0" applyFill="0" applyBorder="0" applyAlignment="0" applyProtection="0"/>
    <xf numFmtId="0" fontId="13" fillId="0" borderId="0" applyNumberFormat="0"/>
  </cellStyleXfs>
  <cellXfs count="159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49" fontId="16" fillId="0" borderId="0" xfId="16" applyNumberFormat="1" applyFont="1" applyFill="1" applyAlignment="1" applyProtection="1">
      <alignment wrapText="1" shrinkToFit="1"/>
    </xf>
    <xf numFmtId="0" fontId="37" fillId="0" borderId="0" xfId="0" applyFont="1" applyFill="1" applyBorder="1" applyProtection="1">
      <protection locked="0"/>
    </xf>
    <xf numFmtId="9" fontId="16" fillId="0" borderId="0" xfId="35" applyFont="1" applyFill="1" applyProtection="1"/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3" fillId="0" borderId="0" xfId="34" applyNumberFormat="1" applyFont="1" applyAlignment="1">
      <alignment horizontal="center" wrapText="1"/>
    </xf>
    <xf numFmtId="49" fontId="43" fillId="0" borderId="0" xfId="34" applyNumberFormat="1" applyFont="1" applyAlignment="1">
      <alignment horizontal="center"/>
    </xf>
    <xf numFmtId="43" fontId="43" fillId="0" borderId="0" xfId="34" applyNumberFormat="1" applyFont="1" applyAlignment="1">
      <alignment horizontal="center"/>
    </xf>
    <xf numFmtId="49" fontId="45" fillId="5" borderId="0" xfId="34" applyNumberFormat="1" applyFont="1" applyFill="1" applyAlignment="1">
      <alignment horizontal="left" wrapText="1"/>
    </xf>
    <xf numFmtId="49" fontId="43" fillId="5" borderId="0" xfId="34" applyNumberFormat="1" applyFont="1" applyFill="1" applyAlignment="1">
      <alignment horizontal="center"/>
    </xf>
    <xf numFmtId="43" fontId="44" fillId="5" borderId="0" xfId="34" applyNumberFormat="1" applyFont="1" applyFill="1" applyAlignment="1">
      <alignment horizontal="center"/>
    </xf>
    <xf numFmtId="49" fontId="44" fillId="0" borderId="0" xfId="34" applyNumberFormat="1" applyFont="1" applyAlignment="1">
      <alignment wrapText="1"/>
    </xf>
    <xf numFmtId="43" fontId="44" fillId="0" borderId="0" xfId="34" applyNumberFormat="1" applyFont="1"/>
    <xf numFmtId="43" fontId="44" fillId="0" borderId="0" xfId="34" applyNumberFormat="1" applyFont="1" applyFill="1"/>
    <xf numFmtId="0" fontId="44" fillId="0" borderId="0" xfId="34" applyFont="1"/>
    <xf numFmtId="49" fontId="44" fillId="0" borderId="0" xfId="34" applyNumberFormat="1" applyFont="1"/>
    <xf numFmtId="43" fontId="44" fillId="5" borderId="0" xfId="34" applyNumberFormat="1" applyFont="1" applyFill="1"/>
    <xf numFmtId="49" fontId="44" fillId="0" borderId="0" xfId="34" applyNumberFormat="1" applyFont="1" applyAlignment="1">
      <alignment horizontal="left" wrapText="1" indent="2"/>
    </xf>
    <xf numFmtId="49" fontId="45" fillId="5" borderId="0" xfId="34" applyNumberFormat="1" applyFont="1" applyFill="1" applyAlignment="1">
      <alignment wrapText="1"/>
    </xf>
    <xf numFmtId="49" fontId="44" fillId="0" borderId="0" xfId="34" applyNumberFormat="1" applyFont="1" applyAlignment="1">
      <alignment horizontal="left" shrinkToFit="1"/>
    </xf>
    <xf numFmtId="49" fontId="45" fillId="0" borderId="8" xfId="34" applyNumberFormat="1" applyFont="1" applyBorder="1" applyAlignment="1">
      <alignment wrapText="1"/>
    </xf>
    <xf numFmtId="43" fontId="45" fillId="0" borderId="8" xfId="34" applyNumberFormat="1" applyFont="1" applyBorder="1"/>
    <xf numFmtId="0" fontId="45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6" applyFont="1" applyFill="1" applyBorder="1" applyAlignment="1">
      <alignment horizontal="center"/>
    </xf>
    <xf numFmtId="43" fontId="14" fillId="0" borderId="1" xfId="36" applyNumberFormat="1" applyFont="1" applyFill="1" applyBorder="1" applyAlignment="1">
      <alignment horizontal="center"/>
    </xf>
    <xf numFmtId="0" fontId="14" fillId="0" borderId="1" xfId="36" applyFont="1" applyFill="1" applyBorder="1" applyAlignment="1">
      <alignment wrapText="1"/>
    </xf>
    <xf numFmtId="0" fontId="14" fillId="0" borderId="0" xfId="36" applyFont="1" applyFill="1"/>
    <xf numFmtId="0" fontId="15" fillId="0" borderId="1" xfId="36" applyFont="1" applyFill="1" applyBorder="1"/>
    <xf numFmtId="43" fontId="16" fillId="0" borderId="1" xfId="36" applyNumberFormat="1" applyFont="1" applyFill="1" applyBorder="1"/>
    <xf numFmtId="0" fontId="16" fillId="0" borderId="1" xfId="36" applyFont="1" applyFill="1" applyBorder="1" applyAlignment="1">
      <alignment wrapText="1"/>
    </xf>
    <xf numFmtId="0" fontId="16" fillId="0" borderId="1" xfId="36" applyFont="1" applyFill="1" applyBorder="1"/>
    <xf numFmtId="43" fontId="15" fillId="0" borderId="1" xfId="36" applyNumberFormat="1" applyFont="1" applyFill="1" applyBorder="1"/>
    <xf numFmtId="0" fontId="40" fillId="0" borderId="1" xfId="36" applyFont="1" applyFill="1" applyBorder="1" applyAlignment="1">
      <alignment wrapText="1"/>
    </xf>
    <xf numFmtId="49" fontId="15" fillId="0" borderId="1" xfId="36" applyNumberFormat="1" applyFont="1" applyFill="1" applyBorder="1"/>
    <xf numFmtId="49" fontId="16" fillId="0" borderId="1" xfId="36" applyNumberFormat="1" applyFont="1" applyFill="1" applyBorder="1"/>
    <xf numFmtId="0" fontId="16" fillId="0" borderId="1" xfId="36" applyFont="1" applyFill="1" applyBorder="1" applyAlignment="1">
      <alignment horizontal="left" indent="1"/>
    </xf>
    <xf numFmtId="0" fontId="16" fillId="0" borderId="7" xfId="36" applyFont="1" applyFill="1" applyBorder="1"/>
    <xf numFmtId="43" fontId="16" fillId="0" borderId="0" xfId="36" applyNumberFormat="1" applyFont="1" applyFill="1"/>
    <xf numFmtId="0" fontId="16" fillId="0" borderId="0" xfId="36" applyFont="1" applyFill="1" applyAlignment="1">
      <alignment wrapText="1"/>
    </xf>
    <xf numFmtId="0" fontId="18" fillId="0" borderId="0" xfId="36" applyFont="1" applyFill="1"/>
    <xf numFmtId="43" fontId="16" fillId="0" borderId="1" xfId="36" applyNumberFormat="1" applyFont="1" applyFill="1" applyBorder="1" applyAlignment="1">
      <alignment wrapText="1"/>
    </xf>
    <xf numFmtId="43" fontId="14" fillId="0" borderId="0" xfId="36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49" fontId="44" fillId="0" borderId="0" xfId="34" applyNumberFormat="1" applyFont="1" applyAlignment="1">
      <alignment horizontal="left" wrapText="1" shrinkToFit="1"/>
    </xf>
    <xf numFmtId="43" fontId="16" fillId="0" borderId="8" xfId="16" applyNumberFormat="1" applyFont="1" applyFill="1" applyBorder="1" applyProtection="1"/>
    <xf numFmtId="49" fontId="44" fillId="0" borderId="0" xfId="34" applyNumberFormat="1" applyFont="1" applyFill="1" applyAlignment="1">
      <alignment wrapText="1"/>
    </xf>
    <xf numFmtId="49" fontId="44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4" fillId="0" borderId="0" xfId="34" applyNumberFormat="1" applyFont="1" applyAlignment="1">
      <alignment horizontal="left" indent="2" shrinkToFit="1"/>
    </xf>
    <xf numFmtId="43" fontId="15" fillId="0" borderId="0" xfId="16" applyNumberFormat="1" applyFont="1" applyFill="1" applyProtection="1"/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36" fillId="2" borderId="20" xfId="0" applyFont="1" applyFill="1" applyBorder="1"/>
    <xf numFmtId="0" fontId="47" fillId="2" borderId="13" xfId="0" applyFont="1" applyFill="1" applyBorder="1" applyAlignment="1">
      <alignment vertical="center"/>
    </xf>
    <xf numFmtId="0" fontId="36" fillId="2" borderId="20" xfId="0" applyFont="1" applyFill="1" applyBorder="1" applyAlignment="1" applyProtection="1">
      <alignment horizontal="right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49" fontId="44" fillId="0" borderId="0" xfId="34" applyNumberFormat="1" applyFont="1" applyFill="1" applyAlignment="1">
      <alignment horizontal="left" wrapText="1"/>
    </xf>
    <xf numFmtId="0" fontId="36" fillId="2" borderId="15" xfId="0" applyFont="1" applyFill="1" applyBorder="1" applyAlignment="1" applyProtection="1">
      <alignment horizontal="left" indent="1"/>
      <protection locked="0"/>
    </xf>
    <xf numFmtId="0" fontId="36" fillId="2" borderId="15" xfId="0" applyFont="1" applyFill="1" applyBorder="1" applyProtection="1">
      <protection locked="0"/>
    </xf>
    <xf numFmtId="49" fontId="44" fillId="0" borderId="0" xfId="34" applyNumberFormat="1" applyFont="1" applyAlignment="1">
      <alignment horizontal="left" indent="1" shrinkToFit="1"/>
    </xf>
    <xf numFmtId="0" fontId="35" fillId="2" borderId="0" xfId="0" applyFont="1" applyFill="1" applyBorder="1" applyAlignment="1" applyProtection="1">
      <alignment wrapText="1"/>
      <protection locked="0"/>
    </xf>
    <xf numFmtId="0" fontId="46" fillId="2" borderId="10" xfId="0" applyFont="1" applyFill="1" applyBorder="1" applyAlignment="1">
      <alignment horizontal="left" vertical="center" shrinkToFit="1"/>
    </xf>
    <xf numFmtId="0" fontId="46" fillId="2" borderId="11" xfId="0" applyFont="1" applyFill="1" applyBorder="1" applyAlignment="1">
      <alignment horizontal="left" vertical="center" shrinkToFit="1"/>
    </xf>
    <xf numFmtId="0" fontId="46" fillId="2" borderId="12" xfId="0" applyFont="1" applyFill="1" applyBorder="1" applyAlignment="1">
      <alignment horizontal="left" vertical="center" shrinkToFit="1"/>
    </xf>
    <xf numFmtId="0" fontId="46" fillId="2" borderId="10" xfId="0" applyFont="1" applyFill="1" applyBorder="1" applyAlignment="1" applyProtection="1">
      <alignment horizontal="left" vertical="center" shrinkToFit="1"/>
      <protection locked="0"/>
    </xf>
    <xf numFmtId="0" fontId="46" fillId="2" borderId="11" xfId="0" applyFont="1" applyFill="1" applyBorder="1" applyAlignment="1" applyProtection="1">
      <alignment horizontal="left" vertical="center" shrinkToFit="1"/>
      <protection locked="0"/>
    </xf>
    <xf numFmtId="0" fontId="46" fillId="2" borderId="12" xfId="0" applyFont="1" applyFill="1" applyBorder="1" applyAlignment="1" applyProtection="1">
      <alignment horizontal="left" vertical="center" shrinkToFit="1"/>
      <protection locked="0"/>
    </xf>
    <xf numFmtId="0" fontId="47" fillId="2" borderId="13" xfId="0" applyFont="1" applyFill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6" applyFont="1" applyFill="1" applyBorder="1" applyAlignment="1">
      <alignment horizontal="center"/>
    </xf>
    <xf numFmtId="0" fontId="15" fillId="0" borderId="6" xfId="36" applyFont="1" applyFill="1" applyBorder="1" applyAlignment="1">
      <alignment horizontal="center"/>
    </xf>
    <xf numFmtId="0" fontId="15" fillId="0" borderId="9" xfId="36" applyFont="1" applyFill="1" applyBorder="1" applyAlignment="1">
      <alignment horizontal="center"/>
    </xf>
    <xf numFmtId="0" fontId="46" fillId="2" borderId="24" xfId="0" applyFont="1" applyFill="1" applyBorder="1" applyAlignment="1" applyProtection="1">
      <alignment horizontal="center" vertical="center" shrinkToFit="1"/>
      <protection locked="0"/>
    </xf>
    <xf numFmtId="0" fontId="46" fillId="2" borderId="3" xfId="0" applyFont="1" applyFill="1" applyBorder="1" applyAlignment="1" applyProtection="1">
      <alignment horizontal="center" vertical="center" shrinkToFit="1"/>
      <protection locked="0"/>
    </xf>
  </cellXfs>
  <cellStyles count="37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6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3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14598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0"/>
  <sheetViews>
    <sheetView tabSelected="1" zoomScaleNormal="100" workbookViewId="0">
      <selection activeCell="E34" sqref="E34"/>
    </sheetView>
  </sheetViews>
  <sheetFormatPr defaultColWidth="9.140625" defaultRowHeight="20.100000000000001" customHeight="1" x14ac:dyDescent="0.2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36.85546875" style="4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 x14ac:dyDescent="0.2">
      <c r="A1" s="2"/>
      <c r="B1" s="3"/>
      <c r="C1" s="3"/>
      <c r="D1" s="3"/>
      <c r="E1" s="144" t="s">
        <v>651</v>
      </c>
      <c r="F1" s="145"/>
      <c r="G1" s="145"/>
      <c r="H1" s="145"/>
      <c r="I1" s="145"/>
      <c r="J1" s="146"/>
    </row>
    <row r="2" spans="1:10" ht="68.25" customHeight="1" x14ac:dyDescent="0.2">
      <c r="A2" s="5" t="s">
        <v>272</v>
      </c>
      <c r="B2" s="6" t="s">
        <v>1</v>
      </c>
      <c r="C2" s="6" t="s">
        <v>17</v>
      </c>
      <c r="D2" s="6" t="s">
        <v>18</v>
      </c>
      <c r="E2" s="134" t="s">
        <v>546</v>
      </c>
      <c r="F2" s="7" t="s">
        <v>536</v>
      </c>
      <c r="G2" s="7" t="s">
        <v>647</v>
      </c>
      <c r="H2" s="7" t="s">
        <v>648</v>
      </c>
      <c r="I2" s="7" t="s">
        <v>649</v>
      </c>
      <c r="J2" s="124" t="s">
        <v>650</v>
      </c>
    </row>
    <row r="3" spans="1:10" ht="21" customHeight="1" x14ac:dyDescent="0.25">
      <c r="A3" s="8"/>
      <c r="E3" s="125"/>
      <c r="F3" s="48"/>
      <c r="G3" s="11"/>
      <c r="I3" s="11" t="s">
        <v>0</v>
      </c>
      <c r="J3" s="126"/>
    </row>
    <row r="4" spans="1:10" ht="21" hidden="1" customHeight="1" x14ac:dyDescent="0.2">
      <c r="A4" s="8" t="s">
        <v>294</v>
      </c>
      <c r="B4" s="9" t="s">
        <v>55</v>
      </c>
      <c r="E4" s="125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6">
        <v>0</v>
      </c>
    </row>
    <row r="5" spans="1:10" ht="21" customHeight="1" x14ac:dyDescent="0.2">
      <c r="A5" s="8">
        <v>3191</v>
      </c>
      <c r="B5" s="9">
        <v>9001</v>
      </c>
      <c r="E5" s="127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6">
        <v>200000</v>
      </c>
    </row>
    <row r="6" spans="1:10" ht="21" hidden="1" customHeight="1" x14ac:dyDescent="0.2">
      <c r="A6" s="8">
        <v>3199</v>
      </c>
      <c r="B6" s="9" t="s">
        <v>273</v>
      </c>
      <c r="C6" s="10" t="s">
        <v>274</v>
      </c>
      <c r="D6" s="10" t="s">
        <v>275</v>
      </c>
      <c r="E6" s="127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6"/>
    </row>
    <row r="7" spans="1:10" ht="21" hidden="1" customHeight="1" x14ac:dyDescent="0.2">
      <c r="A7" s="8" t="s">
        <v>108</v>
      </c>
      <c r="B7" s="9" t="s">
        <v>55</v>
      </c>
      <c r="C7" s="10" t="s">
        <v>290</v>
      </c>
      <c r="E7" s="127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6"/>
    </row>
    <row r="8" spans="1:10" s="17" customFormat="1" ht="18.75" customHeight="1" thickBot="1" x14ac:dyDescent="0.25">
      <c r="A8" s="13"/>
      <c r="B8" s="14"/>
      <c r="C8" s="15"/>
      <c r="D8" s="15"/>
      <c r="E8" s="128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9">
        <f>SUBTOTAL(9,J4:J7)</f>
        <v>200000</v>
      </c>
    </row>
    <row r="9" spans="1:10" ht="21" customHeight="1" thickTop="1" x14ac:dyDescent="0.2">
      <c r="A9" s="8"/>
      <c r="E9" s="125" t="s">
        <v>28</v>
      </c>
      <c r="F9" s="11"/>
      <c r="G9" s="11"/>
      <c r="H9" s="11"/>
      <c r="I9" s="11"/>
      <c r="J9" s="126"/>
    </row>
    <row r="10" spans="1:10" ht="21" hidden="1" customHeight="1" x14ac:dyDescent="0.2">
      <c r="A10" s="8">
        <v>3202</v>
      </c>
      <c r="B10" s="9">
        <v>9001</v>
      </c>
      <c r="E10" s="127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6"/>
    </row>
    <row r="11" spans="1:10" ht="21" hidden="1" customHeight="1" thickBot="1" x14ac:dyDescent="0.25">
      <c r="A11" s="8"/>
      <c r="E11" s="128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29"/>
    </row>
    <row r="12" spans="1:10" ht="21" customHeight="1" x14ac:dyDescent="0.2">
      <c r="A12" s="8"/>
      <c r="E12" s="125" t="s">
        <v>3</v>
      </c>
      <c r="F12" s="11"/>
      <c r="G12" s="11"/>
      <c r="H12" s="11"/>
      <c r="I12" s="11"/>
      <c r="J12" s="126"/>
    </row>
    <row r="13" spans="1:10" ht="21" customHeight="1" x14ac:dyDescent="0.2">
      <c r="A13" s="8">
        <v>3310</v>
      </c>
      <c r="B13" s="9">
        <v>9001</v>
      </c>
      <c r="E13" s="127" t="s">
        <v>4</v>
      </c>
      <c r="F13" s="11">
        <v>111405172</v>
      </c>
      <c r="G13" s="11">
        <f t="shared" ref="G13:G39" si="0">H13-F13</f>
        <v>0</v>
      </c>
      <c r="H13" s="11">
        <v>111405172</v>
      </c>
      <c r="I13" s="11">
        <f t="shared" ref="I13:I102" si="1">J13-H13</f>
        <v>0</v>
      </c>
      <c r="J13" s="126">
        <v>111405172</v>
      </c>
    </row>
    <row r="14" spans="1:10" ht="21" hidden="1" customHeight="1" x14ac:dyDescent="0.2">
      <c r="A14" s="8">
        <v>3315</v>
      </c>
      <c r="B14" s="9" t="s">
        <v>36</v>
      </c>
      <c r="E14" s="127" t="s">
        <v>30</v>
      </c>
      <c r="F14" s="11">
        <v>0</v>
      </c>
      <c r="G14" s="11">
        <f t="shared" si="0"/>
        <v>0</v>
      </c>
      <c r="H14" s="11"/>
      <c r="I14" s="11">
        <f t="shared" si="1"/>
        <v>0</v>
      </c>
      <c r="J14" s="126"/>
    </row>
    <row r="15" spans="1:10" ht="21" hidden="1" customHeight="1" x14ac:dyDescent="0.2">
      <c r="A15" s="8" t="s">
        <v>210</v>
      </c>
      <c r="B15" s="9" t="s">
        <v>36</v>
      </c>
      <c r="E15" s="127" t="s">
        <v>243</v>
      </c>
      <c r="F15" s="11">
        <v>0</v>
      </c>
      <c r="G15" s="11">
        <v>0</v>
      </c>
      <c r="H15" s="11"/>
      <c r="I15" s="11">
        <f t="shared" si="1"/>
        <v>0</v>
      </c>
      <c r="J15" s="126"/>
    </row>
    <row r="16" spans="1:10" ht="21" hidden="1" customHeight="1" x14ac:dyDescent="0.2">
      <c r="A16" s="8" t="s">
        <v>37</v>
      </c>
      <c r="B16" s="9" t="s">
        <v>36</v>
      </c>
      <c r="E16" s="127" t="s">
        <v>38</v>
      </c>
      <c r="F16" s="11">
        <v>0</v>
      </c>
      <c r="G16" s="11">
        <f t="shared" si="0"/>
        <v>0</v>
      </c>
      <c r="H16" s="11"/>
      <c r="I16" s="11">
        <f t="shared" si="1"/>
        <v>0</v>
      </c>
      <c r="J16" s="126"/>
    </row>
    <row r="17" spans="1:11" ht="21" hidden="1" customHeight="1" x14ac:dyDescent="0.2">
      <c r="A17" s="8" t="s">
        <v>186</v>
      </c>
      <c r="B17" s="9">
        <v>9001</v>
      </c>
      <c r="E17" s="127" t="s">
        <v>5</v>
      </c>
      <c r="F17" s="11">
        <v>0</v>
      </c>
      <c r="G17" s="11">
        <f t="shared" si="0"/>
        <v>0</v>
      </c>
      <c r="H17" s="11"/>
      <c r="I17" s="11">
        <f t="shared" si="1"/>
        <v>0</v>
      </c>
      <c r="J17" s="126"/>
    </row>
    <row r="18" spans="1:11" ht="21" hidden="1" customHeight="1" x14ac:dyDescent="0.2">
      <c r="A18" s="8">
        <v>3334</v>
      </c>
      <c r="B18" s="9">
        <v>9750</v>
      </c>
      <c r="E18" s="127" t="s">
        <v>184</v>
      </c>
      <c r="F18" s="11">
        <v>0</v>
      </c>
      <c r="G18" s="11">
        <f t="shared" si="0"/>
        <v>0</v>
      </c>
      <c r="H18" s="11"/>
      <c r="I18" s="11">
        <f t="shared" si="1"/>
        <v>0</v>
      </c>
      <c r="J18" s="126"/>
    </row>
    <row r="19" spans="1:11" ht="21" hidden="1" customHeight="1" x14ac:dyDescent="0.2">
      <c r="A19" s="8">
        <v>3336</v>
      </c>
      <c r="B19" s="9">
        <v>9001</v>
      </c>
      <c r="E19" s="127" t="s">
        <v>6</v>
      </c>
      <c r="F19" s="11">
        <v>0</v>
      </c>
      <c r="G19" s="11">
        <f t="shared" si="0"/>
        <v>0</v>
      </c>
      <c r="H19" s="11"/>
      <c r="I19" s="11">
        <f t="shared" si="1"/>
        <v>0</v>
      </c>
      <c r="J19" s="126"/>
    </row>
    <row r="20" spans="1:11" ht="21" customHeight="1" x14ac:dyDescent="0.2">
      <c r="A20" s="8">
        <v>3341</v>
      </c>
      <c r="B20" s="9">
        <v>9001</v>
      </c>
      <c r="E20" s="127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6">
        <v>206750</v>
      </c>
    </row>
    <row r="21" spans="1:11" ht="21" customHeight="1" x14ac:dyDescent="0.2">
      <c r="A21" s="8">
        <v>3343</v>
      </c>
      <c r="B21" s="9">
        <v>9001</v>
      </c>
      <c r="E21" s="127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6">
        <v>67000</v>
      </c>
    </row>
    <row r="22" spans="1:11" ht="21" customHeight="1" x14ac:dyDescent="0.2">
      <c r="A22" s="8" t="s">
        <v>266</v>
      </c>
      <c r="B22" s="9">
        <v>9001</v>
      </c>
      <c r="E22" s="127" t="s">
        <v>8</v>
      </c>
      <c r="F22" s="11">
        <v>660382</v>
      </c>
      <c r="G22" s="11">
        <f t="shared" si="0"/>
        <v>-303331</v>
      </c>
      <c r="H22" s="11">
        <v>357051</v>
      </c>
      <c r="I22" s="11">
        <f t="shared" si="1"/>
        <v>0</v>
      </c>
      <c r="J22" s="126">
        <v>357051</v>
      </c>
    </row>
    <row r="23" spans="1:11" ht="21" hidden="1" customHeight="1" x14ac:dyDescent="0.2">
      <c r="A23" s="8">
        <v>3354</v>
      </c>
      <c r="B23" s="9">
        <v>9001</v>
      </c>
      <c r="E23" s="127" t="s">
        <v>9</v>
      </c>
      <c r="F23" s="11">
        <v>0</v>
      </c>
      <c r="G23" s="11">
        <f t="shared" si="0"/>
        <v>0</v>
      </c>
      <c r="H23" s="11"/>
      <c r="I23" s="11">
        <f t="shared" si="1"/>
        <v>0</v>
      </c>
      <c r="J23" s="126"/>
    </row>
    <row r="24" spans="1:11" ht="21" customHeight="1" x14ac:dyDescent="0.2">
      <c r="A24" s="8">
        <v>3355</v>
      </c>
      <c r="B24" s="9">
        <v>9001</v>
      </c>
      <c r="E24" s="127" t="s">
        <v>33</v>
      </c>
      <c r="F24" s="11">
        <v>42175179</v>
      </c>
      <c r="G24" s="11">
        <f t="shared" si="0"/>
        <v>0</v>
      </c>
      <c r="H24" s="11">
        <v>42175179</v>
      </c>
      <c r="I24" s="11">
        <f t="shared" si="1"/>
        <v>0</v>
      </c>
      <c r="J24" s="126">
        <v>42175179</v>
      </c>
    </row>
    <row r="25" spans="1:11" ht="21" customHeight="1" x14ac:dyDescent="0.2">
      <c r="A25" s="8">
        <v>3361</v>
      </c>
      <c r="B25" s="9">
        <v>9001</v>
      </c>
      <c r="C25" s="10" t="s">
        <v>323</v>
      </c>
      <c r="E25" s="127" t="s">
        <v>183</v>
      </c>
      <c r="F25" s="11">
        <v>2687277</v>
      </c>
      <c r="G25" s="11">
        <f t="shared" si="0"/>
        <v>303331</v>
      </c>
      <c r="H25" s="11">
        <v>2990608</v>
      </c>
      <c r="I25" s="11">
        <f t="shared" si="1"/>
        <v>0</v>
      </c>
      <c r="J25" s="126">
        <v>2990608</v>
      </c>
    </row>
    <row r="26" spans="1:11" ht="21" hidden="1" customHeight="1" x14ac:dyDescent="0.2">
      <c r="A26" s="8">
        <v>3363</v>
      </c>
      <c r="B26" s="9">
        <v>9001</v>
      </c>
      <c r="E26" s="127" t="s">
        <v>16</v>
      </c>
      <c r="F26" s="11">
        <v>0</v>
      </c>
      <c r="G26" s="11">
        <f t="shared" si="0"/>
        <v>0</v>
      </c>
      <c r="H26" s="11"/>
      <c r="I26" s="11">
        <f t="shared" si="1"/>
        <v>0</v>
      </c>
      <c r="J26" s="126"/>
    </row>
    <row r="27" spans="1:11" ht="21" customHeight="1" x14ac:dyDescent="0.2">
      <c r="A27" s="8" t="s">
        <v>139</v>
      </c>
      <c r="B27" s="9" t="s">
        <v>405</v>
      </c>
      <c r="C27" s="10" t="s">
        <v>306</v>
      </c>
      <c r="E27" s="127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6">
        <v>48000</v>
      </c>
      <c r="K27" s="4" t="s">
        <v>0</v>
      </c>
    </row>
    <row r="28" spans="1:11" ht="21" customHeight="1" x14ac:dyDescent="0.2">
      <c r="A28" s="8" t="s">
        <v>139</v>
      </c>
      <c r="B28" s="9" t="s">
        <v>21</v>
      </c>
      <c r="C28" s="10" t="s">
        <v>306</v>
      </c>
      <c r="E28" s="127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6">
        <v>91200</v>
      </c>
    </row>
    <row r="29" spans="1:11" ht="21" customHeight="1" x14ac:dyDescent="0.2">
      <c r="A29" s="8" t="s">
        <v>139</v>
      </c>
      <c r="B29" s="9" t="s">
        <v>20</v>
      </c>
      <c r="C29" s="10" t="s">
        <v>306</v>
      </c>
      <c r="E29" s="127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6">
        <v>26400</v>
      </c>
    </row>
    <row r="30" spans="1:11" ht="21" customHeight="1" x14ac:dyDescent="0.2">
      <c r="A30" s="8" t="s">
        <v>139</v>
      </c>
      <c r="B30" s="9" t="s">
        <v>140</v>
      </c>
      <c r="C30" s="10" t="s">
        <v>306</v>
      </c>
      <c r="E30" s="127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6">
        <v>48000</v>
      </c>
    </row>
    <row r="31" spans="1:11" ht="21" customHeight="1" x14ac:dyDescent="0.2">
      <c r="A31" s="8" t="s">
        <v>139</v>
      </c>
      <c r="B31" s="9" t="s">
        <v>322</v>
      </c>
      <c r="C31" s="10" t="s">
        <v>306</v>
      </c>
      <c r="E31" s="127" t="s">
        <v>325</v>
      </c>
      <c r="F31" s="11">
        <v>0</v>
      </c>
      <c r="G31" s="11">
        <f t="shared" si="0"/>
        <v>72000</v>
      </c>
      <c r="H31" s="11">
        <v>72000</v>
      </c>
      <c r="I31" s="11">
        <f t="shared" si="1"/>
        <v>0</v>
      </c>
      <c r="J31" s="126">
        <v>72000</v>
      </c>
    </row>
    <row r="32" spans="1:11" ht="21" customHeight="1" x14ac:dyDescent="0.2">
      <c r="A32" s="8" t="s">
        <v>139</v>
      </c>
      <c r="B32" s="9" t="s">
        <v>55</v>
      </c>
      <c r="C32" s="10" t="s">
        <v>276</v>
      </c>
      <c r="E32" s="127" t="s">
        <v>267</v>
      </c>
      <c r="F32" s="11">
        <v>0</v>
      </c>
      <c r="G32" s="11">
        <f t="shared" si="0"/>
        <v>722650</v>
      </c>
      <c r="H32" s="11">
        <v>722650</v>
      </c>
      <c r="I32" s="11">
        <f t="shared" si="1"/>
        <v>0</v>
      </c>
      <c r="J32" s="126">
        <v>722650</v>
      </c>
    </row>
    <row r="33" spans="1:20" ht="21" customHeight="1" x14ac:dyDescent="0.2">
      <c r="A33" s="8" t="s">
        <v>139</v>
      </c>
      <c r="B33" s="9" t="s">
        <v>55</v>
      </c>
      <c r="C33" s="10" t="s">
        <v>324</v>
      </c>
      <c r="E33" s="127" t="s">
        <v>326</v>
      </c>
      <c r="F33" s="11">
        <v>0</v>
      </c>
      <c r="G33" s="11">
        <f t="shared" si="0"/>
        <v>198171.12</v>
      </c>
      <c r="H33" s="11">
        <v>198171.12</v>
      </c>
      <c r="I33" s="11">
        <f t="shared" si="1"/>
        <v>0</v>
      </c>
      <c r="J33" s="126">
        <v>198171.12</v>
      </c>
    </row>
    <row r="34" spans="1:20" ht="21" customHeight="1" x14ac:dyDescent="0.2">
      <c r="A34" s="8" t="s">
        <v>51</v>
      </c>
      <c r="B34" s="18" t="s">
        <v>53</v>
      </c>
      <c r="D34" s="10" t="s">
        <v>277</v>
      </c>
      <c r="E34" s="127" t="s">
        <v>52</v>
      </c>
      <c r="F34" s="11">
        <v>0</v>
      </c>
      <c r="G34" s="11">
        <f t="shared" si="0"/>
        <v>76364.679999999993</v>
      </c>
      <c r="H34" s="11">
        <v>76364.679999999993</v>
      </c>
      <c r="I34" s="11">
        <f t="shared" si="1"/>
        <v>0</v>
      </c>
      <c r="J34" s="126">
        <v>76364.679999999993</v>
      </c>
      <c r="L34" s="11"/>
    </row>
    <row r="35" spans="1:20" ht="21" customHeight="1" x14ac:dyDescent="0.2">
      <c r="A35" s="8" t="s">
        <v>245</v>
      </c>
      <c r="B35" s="18"/>
      <c r="C35" s="10" t="s">
        <v>278</v>
      </c>
      <c r="E35" s="127" t="s">
        <v>246</v>
      </c>
      <c r="F35" s="11">
        <v>0</v>
      </c>
      <c r="G35" s="11">
        <f t="shared" si="0"/>
        <v>6165</v>
      </c>
      <c r="H35" s="11">
        <v>6165</v>
      </c>
      <c r="I35" s="11">
        <f t="shared" si="1"/>
        <v>4609</v>
      </c>
      <c r="J35" s="126">
        <v>10774</v>
      </c>
      <c r="L35" s="11"/>
    </row>
    <row r="36" spans="1:20" ht="21" customHeight="1" x14ac:dyDescent="0.2">
      <c r="A36" s="8" t="s">
        <v>350</v>
      </c>
      <c r="B36" s="18" t="s">
        <v>55</v>
      </c>
      <c r="D36" s="10" t="s">
        <v>519</v>
      </c>
      <c r="E36" s="127" t="s">
        <v>520</v>
      </c>
      <c r="F36" s="11">
        <v>0</v>
      </c>
      <c r="G36" s="11">
        <f t="shared" si="0"/>
        <v>283000</v>
      </c>
      <c r="H36" s="11">
        <v>283000</v>
      </c>
      <c r="I36" s="11">
        <v>0</v>
      </c>
      <c r="J36" s="126">
        <v>283000</v>
      </c>
      <c r="L36" s="11"/>
    </row>
    <row r="37" spans="1:20" ht="21" hidden="1" customHeight="1" x14ac:dyDescent="0.2">
      <c r="A37" s="8" t="s">
        <v>350</v>
      </c>
      <c r="B37" s="18" t="s">
        <v>351</v>
      </c>
      <c r="D37" s="10" t="s">
        <v>352</v>
      </c>
      <c r="E37" s="127" t="s">
        <v>353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6">
        <v>0</v>
      </c>
      <c r="L37" s="11"/>
    </row>
    <row r="38" spans="1:20" ht="21" hidden="1" customHeight="1" x14ac:dyDescent="0.2">
      <c r="A38" s="8" t="s">
        <v>350</v>
      </c>
      <c r="B38" s="18" t="s">
        <v>426</v>
      </c>
      <c r="D38" s="10" t="s">
        <v>427</v>
      </c>
      <c r="E38" s="127" t="s">
        <v>428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6">
        <v>0</v>
      </c>
      <c r="L38" s="11"/>
    </row>
    <row r="39" spans="1:20" ht="21" hidden="1" customHeight="1" x14ac:dyDescent="0.2">
      <c r="A39" s="8" t="s">
        <v>350</v>
      </c>
      <c r="B39" s="18" t="s">
        <v>55</v>
      </c>
      <c r="D39" s="10" t="s">
        <v>430</v>
      </c>
      <c r="E39" s="127" t="s">
        <v>431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6">
        <v>0</v>
      </c>
      <c r="L39" s="11"/>
    </row>
    <row r="40" spans="1:20" ht="21" customHeight="1" x14ac:dyDescent="0.2">
      <c r="A40" s="8" t="s">
        <v>350</v>
      </c>
      <c r="B40" s="18" t="s">
        <v>498</v>
      </c>
      <c r="D40" s="10" t="s">
        <v>466</v>
      </c>
      <c r="E40" s="127" t="s">
        <v>467</v>
      </c>
      <c r="F40" s="11">
        <v>0</v>
      </c>
      <c r="G40" s="11">
        <f>H40-F40</f>
        <v>89572</v>
      </c>
      <c r="H40" s="11">
        <v>89572</v>
      </c>
      <c r="I40" s="11"/>
      <c r="J40" s="126">
        <v>89572</v>
      </c>
      <c r="L40" s="11"/>
    </row>
    <row r="41" spans="1:20" ht="21" hidden="1" customHeight="1" x14ac:dyDescent="0.2">
      <c r="A41" s="8" t="s">
        <v>350</v>
      </c>
      <c r="B41" s="18" t="s">
        <v>55</v>
      </c>
      <c r="D41" s="10" t="s">
        <v>471</v>
      </c>
      <c r="E41" s="127" t="s">
        <v>472</v>
      </c>
      <c r="F41" s="11">
        <v>0</v>
      </c>
      <c r="G41" s="11">
        <f>H41-F41</f>
        <v>0</v>
      </c>
      <c r="H41" s="11">
        <v>0</v>
      </c>
      <c r="I41" s="11">
        <f>J41-H41</f>
        <v>0</v>
      </c>
      <c r="J41" s="126">
        <v>0</v>
      </c>
      <c r="L41" s="11"/>
    </row>
    <row r="42" spans="1:20" ht="21" hidden="1" customHeight="1" x14ac:dyDescent="0.2">
      <c r="A42" s="8" t="s">
        <v>350</v>
      </c>
      <c r="B42" s="18" t="s">
        <v>465</v>
      </c>
      <c r="D42" s="10" t="s">
        <v>474</v>
      </c>
      <c r="E42" s="127" t="s">
        <v>475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6">
        <v>0</v>
      </c>
      <c r="L42" s="11"/>
    </row>
    <row r="43" spans="1:20" ht="21" hidden="1" customHeight="1" x14ac:dyDescent="0.2">
      <c r="A43" s="8" t="s">
        <v>350</v>
      </c>
      <c r="B43" s="18" t="s">
        <v>501</v>
      </c>
      <c r="D43" s="10" t="s">
        <v>502</v>
      </c>
      <c r="E43" s="127" t="s">
        <v>503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6">
        <v>0</v>
      </c>
      <c r="L43" s="11"/>
    </row>
    <row r="44" spans="1:20" ht="21" customHeight="1" thickBot="1" x14ac:dyDescent="0.25">
      <c r="A44" s="8"/>
      <c r="E44" s="128" t="s">
        <v>10</v>
      </c>
      <c r="F44" s="16">
        <f>SUBTOTAL(9,F13:F43)</f>
        <v>157201760</v>
      </c>
      <c r="G44" s="16">
        <f>SUBTOTAL(9,G13:G43)</f>
        <v>1661522.8</v>
      </c>
      <c r="H44" s="16">
        <f>SUBTOTAL(9,H13:H43)</f>
        <v>158863282.80000001</v>
      </c>
      <c r="I44" s="16">
        <f>SUBTOTAL(9,I13:I43)</f>
        <v>4609</v>
      </c>
      <c r="J44" s="129">
        <f>SUBTOTAL(9,J13:J43)</f>
        <v>158867891.80000001</v>
      </c>
    </row>
    <row r="45" spans="1:20" ht="21" customHeight="1" thickTop="1" x14ac:dyDescent="0.2">
      <c r="A45" s="8"/>
      <c r="E45" s="125" t="s">
        <v>11</v>
      </c>
      <c r="F45" s="11"/>
      <c r="G45" s="11"/>
      <c r="H45" s="11"/>
      <c r="I45" s="11" t="s">
        <v>0</v>
      </c>
      <c r="J45" s="126"/>
    </row>
    <row r="46" spans="1:20" ht="21" customHeight="1" x14ac:dyDescent="0.2">
      <c r="A46" s="8">
        <v>3411</v>
      </c>
      <c r="B46" s="9">
        <v>9001</v>
      </c>
      <c r="C46" s="10" t="s">
        <v>279</v>
      </c>
      <c r="E46" s="127" t="s">
        <v>129</v>
      </c>
      <c r="F46" s="11">
        <v>125035358</v>
      </c>
      <c r="G46" s="11">
        <f t="shared" ref="G46:G106" si="2">H46-F46</f>
        <v>0</v>
      </c>
      <c r="H46" s="11">
        <v>125035358</v>
      </c>
      <c r="I46" s="11">
        <f t="shared" si="1"/>
        <v>0</v>
      </c>
      <c r="J46" s="126">
        <v>125035358</v>
      </c>
      <c r="K46" s="19"/>
      <c r="L46" s="19"/>
      <c r="N46" s="19"/>
      <c r="O46" s="19"/>
      <c r="P46" s="19"/>
      <c r="Q46" s="19"/>
      <c r="R46" s="19"/>
      <c r="S46" s="19"/>
      <c r="T46" s="20"/>
    </row>
    <row r="47" spans="1:20" ht="21" customHeight="1" x14ac:dyDescent="0.2">
      <c r="A47" s="8" t="s">
        <v>128</v>
      </c>
      <c r="B47" s="9" t="s">
        <v>55</v>
      </c>
      <c r="C47" s="10" t="s">
        <v>280</v>
      </c>
      <c r="E47" s="127" t="s">
        <v>130</v>
      </c>
      <c r="F47" s="11">
        <v>0</v>
      </c>
      <c r="G47" s="11">
        <f t="shared" si="2"/>
        <v>0</v>
      </c>
      <c r="H47" s="11"/>
      <c r="I47" s="11">
        <f t="shared" si="1"/>
        <v>0</v>
      </c>
      <c r="J47" s="126"/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customHeight="1" x14ac:dyDescent="0.2">
      <c r="A48" s="8">
        <v>3411</v>
      </c>
      <c r="B48" s="9">
        <v>9001</v>
      </c>
      <c r="C48" s="10" t="s">
        <v>295</v>
      </c>
      <c r="E48" s="127" t="s">
        <v>131</v>
      </c>
      <c r="F48" s="11">
        <v>0</v>
      </c>
      <c r="G48" s="11">
        <f t="shared" si="2"/>
        <v>0</v>
      </c>
      <c r="H48" s="11"/>
      <c r="I48" s="11">
        <f t="shared" si="1"/>
        <v>0</v>
      </c>
      <c r="J48" s="126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customHeight="1" x14ac:dyDescent="0.2">
      <c r="A49" s="8" t="s">
        <v>128</v>
      </c>
      <c r="B49" s="9" t="s">
        <v>55</v>
      </c>
      <c r="C49" s="10" t="s">
        <v>292</v>
      </c>
      <c r="E49" s="127" t="s">
        <v>255</v>
      </c>
      <c r="F49" s="11">
        <v>0</v>
      </c>
      <c r="G49" s="11">
        <f t="shared" si="2"/>
        <v>0</v>
      </c>
      <c r="H49" s="11"/>
      <c r="I49" s="11">
        <f t="shared" si="1"/>
        <v>0</v>
      </c>
      <c r="J49" s="126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customHeight="1" x14ac:dyDescent="0.2">
      <c r="A50" s="8">
        <v>3421</v>
      </c>
      <c r="B50" s="9">
        <v>9001</v>
      </c>
      <c r="E50" s="127" t="s">
        <v>132</v>
      </c>
      <c r="F50" s="11">
        <v>200000</v>
      </c>
      <c r="G50" s="11">
        <f t="shared" si="2"/>
        <v>0</v>
      </c>
      <c r="H50" s="11">
        <v>200000</v>
      </c>
      <c r="I50" s="11">
        <f t="shared" si="1"/>
        <v>0</v>
      </c>
      <c r="J50" s="126">
        <v>200000</v>
      </c>
    </row>
    <row r="51" spans="1:20" ht="21" customHeight="1" x14ac:dyDescent="0.2">
      <c r="A51" s="8" t="s">
        <v>124</v>
      </c>
      <c r="B51" s="9" t="s">
        <v>55</v>
      </c>
      <c r="E51" s="127" t="s">
        <v>125</v>
      </c>
      <c r="F51" s="11">
        <v>0</v>
      </c>
      <c r="G51" s="11">
        <f t="shared" si="2"/>
        <v>0</v>
      </c>
      <c r="H51" s="11"/>
      <c r="I51" s="11">
        <f t="shared" si="1"/>
        <v>0</v>
      </c>
      <c r="J51" s="126"/>
    </row>
    <row r="52" spans="1:20" ht="21" customHeight="1" x14ac:dyDescent="0.2">
      <c r="A52" s="13">
        <v>3425</v>
      </c>
      <c r="B52" s="14" t="s">
        <v>12</v>
      </c>
      <c r="C52" s="15"/>
      <c r="D52" s="15"/>
      <c r="E52" s="125" t="s">
        <v>91</v>
      </c>
      <c r="F52" s="11">
        <v>0</v>
      </c>
      <c r="G52" s="11">
        <f t="shared" si="2"/>
        <v>326367.83</v>
      </c>
      <c r="H52" s="11">
        <v>326367.83</v>
      </c>
      <c r="I52" s="11">
        <f t="shared" si="1"/>
        <v>60285.010000000009</v>
      </c>
      <c r="J52" s="126">
        <v>386652.84</v>
      </c>
    </row>
    <row r="53" spans="1:20" ht="21" customHeight="1" x14ac:dyDescent="0.2">
      <c r="A53" s="8">
        <v>3431</v>
      </c>
      <c r="B53" s="9">
        <v>9001</v>
      </c>
      <c r="E53" s="127" t="s">
        <v>89</v>
      </c>
      <c r="F53" s="11">
        <v>200000</v>
      </c>
      <c r="G53" s="11">
        <f t="shared" si="2"/>
        <v>0</v>
      </c>
      <c r="H53" s="11">
        <v>200000</v>
      </c>
      <c r="I53" s="11">
        <f t="shared" si="1"/>
        <v>0</v>
      </c>
      <c r="J53" s="126">
        <v>200000</v>
      </c>
    </row>
    <row r="54" spans="1:20" ht="21" customHeight="1" x14ac:dyDescent="0.2">
      <c r="A54" s="13">
        <v>3440</v>
      </c>
      <c r="B54" s="14" t="s">
        <v>12</v>
      </c>
      <c r="C54" s="15"/>
      <c r="E54" s="125" t="s">
        <v>92</v>
      </c>
      <c r="F54" s="11">
        <v>0</v>
      </c>
      <c r="G54" s="11">
        <f t="shared" si="2"/>
        <v>130910.23</v>
      </c>
      <c r="H54" s="11">
        <v>130910.23</v>
      </c>
      <c r="I54" s="11">
        <f t="shared" si="1"/>
        <v>63801.710000000006</v>
      </c>
      <c r="J54" s="126">
        <v>194711.94</v>
      </c>
    </row>
    <row r="55" spans="1:20" ht="21" customHeight="1" x14ac:dyDescent="0.2">
      <c r="A55" s="8" t="s">
        <v>247</v>
      </c>
      <c r="B55" s="9" t="s">
        <v>55</v>
      </c>
      <c r="C55" s="10" t="s">
        <v>291</v>
      </c>
      <c r="E55" s="127" t="s">
        <v>248</v>
      </c>
      <c r="F55" s="11">
        <v>0</v>
      </c>
      <c r="G55" s="11">
        <f t="shared" si="2"/>
        <v>9641</v>
      </c>
      <c r="H55" s="11">
        <v>9641</v>
      </c>
      <c r="I55" s="11">
        <f t="shared" si="1"/>
        <v>0</v>
      </c>
      <c r="J55" s="126">
        <v>9641</v>
      </c>
    </row>
    <row r="56" spans="1:20" ht="21" customHeight="1" x14ac:dyDescent="0.2">
      <c r="A56" s="8">
        <v>3469</v>
      </c>
      <c r="B56" s="9" t="s">
        <v>29</v>
      </c>
      <c r="E56" s="127" t="s">
        <v>87</v>
      </c>
      <c r="F56" s="21">
        <v>7000</v>
      </c>
      <c r="G56" s="11">
        <f t="shared" si="2"/>
        <v>0</v>
      </c>
      <c r="H56" s="11">
        <v>7000</v>
      </c>
      <c r="I56" s="11">
        <f t="shared" si="1"/>
        <v>0</v>
      </c>
      <c r="J56" s="126">
        <v>7000</v>
      </c>
    </row>
    <row r="57" spans="1:20" ht="21" customHeight="1" x14ac:dyDescent="0.2">
      <c r="A57" s="8" t="s">
        <v>39</v>
      </c>
      <c r="B57" s="9" t="s">
        <v>20</v>
      </c>
      <c r="C57" s="10" t="s">
        <v>281</v>
      </c>
      <c r="E57" s="127" t="s">
        <v>88</v>
      </c>
      <c r="F57" s="11">
        <v>0</v>
      </c>
      <c r="G57" s="11">
        <f t="shared" si="2"/>
        <v>106000</v>
      </c>
      <c r="H57" s="11">
        <v>106000</v>
      </c>
      <c r="I57" s="11">
        <f t="shared" si="1"/>
        <v>0</v>
      </c>
      <c r="J57" s="126">
        <v>106000</v>
      </c>
      <c r="M57" s="20"/>
    </row>
    <row r="58" spans="1:20" ht="21" customHeight="1" x14ac:dyDescent="0.2">
      <c r="A58" s="8" t="s">
        <v>39</v>
      </c>
      <c r="B58" s="9" t="s">
        <v>140</v>
      </c>
      <c r="C58" s="10" t="s">
        <v>281</v>
      </c>
      <c r="E58" s="127" t="s">
        <v>141</v>
      </c>
      <c r="F58" s="11">
        <v>0</v>
      </c>
      <c r="G58" s="11">
        <f t="shared" si="2"/>
        <v>168381</v>
      </c>
      <c r="H58" s="11">
        <v>168381</v>
      </c>
      <c r="I58" s="11">
        <f t="shared" si="1"/>
        <v>0</v>
      </c>
      <c r="J58" s="126">
        <v>168381</v>
      </c>
      <c r="L58" s="22"/>
      <c r="M58" s="20"/>
    </row>
    <row r="59" spans="1:20" ht="21" customHeight="1" x14ac:dyDescent="0.2">
      <c r="A59" s="8">
        <v>3473</v>
      </c>
      <c r="B59" s="9" t="s">
        <v>31</v>
      </c>
      <c r="C59" s="10" t="s">
        <v>282</v>
      </c>
      <c r="E59" s="127" t="s">
        <v>153</v>
      </c>
      <c r="F59" s="11">
        <v>0</v>
      </c>
      <c r="G59" s="11">
        <f t="shared" si="2"/>
        <v>182600</v>
      </c>
      <c r="H59" s="11">
        <v>182600</v>
      </c>
      <c r="I59" s="11">
        <f t="shared" si="1"/>
        <v>0</v>
      </c>
      <c r="J59" s="126">
        <v>182600</v>
      </c>
      <c r="L59" s="23"/>
    </row>
    <row r="60" spans="1:20" ht="21" customHeight="1" x14ac:dyDescent="0.2">
      <c r="A60" s="8" t="s">
        <v>40</v>
      </c>
      <c r="B60" s="9" t="s">
        <v>405</v>
      </c>
      <c r="C60" s="10" t="s">
        <v>282</v>
      </c>
      <c r="E60" s="127" t="s">
        <v>406</v>
      </c>
      <c r="F60" s="11">
        <v>0</v>
      </c>
      <c r="G60" s="11">
        <f>H60-F60</f>
        <v>220000</v>
      </c>
      <c r="H60" s="11">
        <v>220000</v>
      </c>
      <c r="I60" s="11">
        <f t="shared" si="1"/>
        <v>0</v>
      </c>
      <c r="J60" s="126">
        <v>220000</v>
      </c>
      <c r="L60" s="23"/>
    </row>
    <row r="61" spans="1:20" ht="21" customHeight="1" x14ac:dyDescent="0.2">
      <c r="A61" s="8">
        <v>3473</v>
      </c>
      <c r="B61" s="9" t="s">
        <v>22</v>
      </c>
      <c r="C61" s="10" t="s">
        <v>282</v>
      </c>
      <c r="E61" s="127" t="s">
        <v>144</v>
      </c>
      <c r="F61" s="21">
        <v>0</v>
      </c>
      <c r="G61" s="11">
        <f t="shared" si="2"/>
        <v>248191</v>
      </c>
      <c r="H61" s="11">
        <v>248191</v>
      </c>
      <c r="I61" s="11">
        <f t="shared" si="1"/>
        <v>0</v>
      </c>
      <c r="J61" s="126">
        <v>248191</v>
      </c>
      <c r="L61" s="23"/>
    </row>
    <row r="62" spans="1:20" ht="21" customHeight="1" x14ac:dyDescent="0.2">
      <c r="A62" s="8">
        <v>3473</v>
      </c>
      <c r="B62" s="9" t="s">
        <v>19</v>
      </c>
      <c r="C62" s="10" t="s">
        <v>282</v>
      </c>
      <c r="E62" s="127" t="s">
        <v>145</v>
      </c>
      <c r="F62" s="11">
        <v>0</v>
      </c>
      <c r="G62" s="11">
        <f t="shared" si="2"/>
        <v>469716</v>
      </c>
      <c r="H62" s="11">
        <v>469716</v>
      </c>
      <c r="I62" s="11">
        <f t="shared" si="1"/>
        <v>0</v>
      </c>
      <c r="J62" s="126">
        <v>469716</v>
      </c>
      <c r="L62" s="23"/>
    </row>
    <row r="63" spans="1:20" ht="21" hidden="1" customHeight="1" x14ac:dyDescent="0.2">
      <c r="A63" s="8" t="s">
        <v>40</v>
      </c>
      <c r="B63" s="9" t="s">
        <v>485</v>
      </c>
      <c r="C63" s="10" t="s">
        <v>282</v>
      </c>
      <c r="E63" s="127" t="s">
        <v>486</v>
      </c>
      <c r="F63" s="11">
        <v>0</v>
      </c>
      <c r="G63" s="11">
        <f>H63-F63</f>
        <v>0</v>
      </c>
      <c r="H63" s="11"/>
      <c r="I63" s="11">
        <f t="shared" si="1"/>
        <v>0</v>
      </c>
      <c r="J63" s="126"/>
      <c r="L63" s="23"/>
    </row>
    <row r="64" spans="1:20" ht="21" customHeight="1" x14ac:dyDescent="0.2">
      <c r="A64" s="8" t="s">
        <v>40</v>
      </c>
      <c r="B64" s="9" t="s">
        <v>461</v>
      </c>
      <c r="C64" s="10" t="s">
        <v>282</v>
      </c>
      <c r="E64" s="127" t="s">
        <v>462</v>
      </c>
      <c r="F64" s="11">
        <v>0</v>
      </c>
      <c r="G64" s="11">
        <f>H64-F64</f>
        <v>95000</v>
      </c>
      <c r="H64" s="11">
        <v>95000</v>
      </c>
      <c r="I64" s="11">
        <f t="shared" si="1"/>
        <v>0</v>
      </c>
      <c r="J64" s="126">
        <v>95000</v>
      </c>
      <c r="L64" s="23"/>
    </row>
    <row r="65" spans="1:12" ht="21" customHeight="1" x14ac:dyDescent="0.2">
      <c r="A65" s="8" t="s">
        <v>40</v>
      </c>
      <c r="B65" s="9" t="s">
        <v>142</v>
      </c>
      <c r="C65" s="10" t="s">
        <v>282</v>
      </c>
      <c r="E65" s="127" t="s">
        <v>146</v>
      </c>
      <c r="F65" s="11">
        <v>0</v>
      </c>
      <c r="G65" s="11">
        <f t="shared" si="2"/>
        <v>187350</v>
      </c>
      <c r="H65" s="11">
        <v>187350</v>
      </c>
      <c r="I65" s="11">
        <f t="shared" si="1"/>
        <v>0</v>
      </c>
      <c r="J65" s="126">
        <v>187350</v>
      </c>
      <c r="L65" s="23"/>
    </row>
    <row r="66" spans="1:12" ht="21" customHeight="1" x14ac:dyDescent="0.2">
      <c r="A66" s="8">
        <v>3473</v>
      </c>
      <c r="B66" s="9" t="s">
        <v>23</v>
      </c>
      <c r="C66" s="10" t="s">
        <v>282</v>
      </c>
      <c r="E66" s="127" t="s">
        <v>147</v>
      </c>
      <c r="F66" s="11">
        <v>0</v>
      </c>
      <c r="G66" s="11">
        <f t="shared" si="2"/>
        <v>275000</v>
      </c>
      <c r="H66" s="11">
        <v>275000</v>
      </c>
      <c r="I66" s="11">
        <f t="shared" si="1"/>
        <v>0</v>
      </c>
      <c r="J66" s="126">
        <v>275000</v>
      </c>
      <c r="L66" s="23"/>
    </row>
    <row r="67" spans="1:12" ht="21" customHeight="1" x14ac:dyDescent="0.2">
      <c r="A67" s="8">
        <v>3473</v>
      </c>
      <c r="B67" s="9" t="s">
        <v>32</v>
      </c>
      <c r="C67" s="10" t="s">
        <v>282</v>
      </c>
      <c r="E67" s="127" t="s">
        <v>404</v>
      </c>
      <c r="F67" s="11">
        <v>0</v>
      </c>
      <c r="G67" s="11">
        <f t="shared" si="2"/>
        <v>269000</v>
      </c>
      <c r="H67" s="11">
        <v>269000</v>
      </c>
      <c r="I67" s="11">
        <f t="shared" si="1"/>
        <v>0</v>
      </c>
      <c r="J67" s="126">
        <v>269000</v>
      </c>
      <c r="L67" s="23"/>
    </row>
    <row r="68" spans="1:12" ht="21" customHeight="1" x14ac:dyDescent="0.2">
      <c r="A68" s="8">
        <v>3473</v>
      </c>
      <c r="B68" s="9" t="s">
        <v>21</v>
      </c>
      <c r="C68" s="10" t="s">
        <v>282</v>
      </c>
      <c r="E68" s="127" t="s">
        <v>148</v>
      </c>
      <c r="F68" s="11">
        <v>0</v>
      </c>
      <c r="G68" s="11">
        <f t="shared" si="2"/>
        <v>191520</v>
      </c>
      <c r="H68" s="11">
        <v>191520</v>
      </c>
      <c r="I68" s="11">
        <f t="shared" si="1"/>
        <v>0</v>
      </c>
      <c r="J68" s="126">
        <v>191520</v>
      </c>
      <c r="L68" s="23"/>
    </row>
    <row r="69" spans="1:12" ht="21" customHeight="1" x14ac:dyDescent="0.2">
      <c r="A69" s="8">
        <v>3473</v>
      </c>
      <c r="B69" s="9" t="s">
        <v>20</v>
      </c>
      <c r="C69" s="10" t="s">
        <v>282</v>
      </c>
      <c r="E69" s="127" t="s">
        <v>149</v>
      </c>
      <c r="F69" s="24">
        <v>0</v>
      </c>
      <c r="G69" s="11">
        <f t="shared" si="2"/>
        <v>350000</v>
      </c>
      <c r="H69" s="11">
        <v>350000</v>
      </c>
      <c r="I69" s="11">
        <f t="shared" si="1"/>
        <v>0</v>
      </c>
      <c r="J69" s="126">
        <v>350000</v>
      </c>
      <c r="L69" s="23"/>
    </row>
    <row r="70" spans="1:12" ht="21" customHeight="1" x14ac:dyDescent="0.2">
      <c r="A70" s="8" t="s">
        <v>40</v>
      </c>
      <c r="B70" s="9" t="s">
        <v>487</v>
      </c>
      <c r="C70" s="10" t="s">
        <v>282</v>
      </c>
      <c r="E70" s="127" t="s">
        <v>488</v>
      </c>
      <c r="F70" s="11">
        <v>0</v>
      </c>
      <c r="G70" s="11">
        <f>H70-F70</f>
        <v>200000</v>
      </c>
      <c r="H70" s="11">
        <v>200000</v>
      </c>
      <c r="I70" s="11">
        <f t="shared" si="1"/>
        <v>0</v>
      </c>
      <c r="J70" s="126">
        <v>200000</v>
      </c>
      <c r="L70" s="23"/>
    </row>
    <row r="71" spans="1:12" ht="21" customHeight="1" x14ac:dyDescent="0.2">
      <c r="A71" s="8" t="s">
        <v>40</v>
      </c>
      <c r="B71" s="9" t="s">
        <v>41</v>
      </c>
      <c r="C71" s="10" t="s">
        <v>282</v>
      </c>
      <c r="E71" s="127" t="s">
        <v>161</v>
      </c>
      <c r="F71" s="11">
        <v>0</v>
      </c>
      <c r="G71" s="11">
        <f t="shared" si="2"/>
        <v>248575</v>
      </c>
      <c r="H71" s="11">
        <v>248575</v>
      </c>
      <c r="I71" s="11">
        <f t="shared" si="1"/>
        <v>0</v>
      </c>
      <c r="J71" s="126">
        <v>248575</v>
      </c>
      <c r="L71" s="23"/>
    </row>
    <row r="72" spans="1:12" ht="21" customHeight="1" x14ac:dyDescent="0.2">
      <c r="A72" s="8" t="s">
        <v>40</v>
      </c>
      <c r="B72" s="9" t="s">
        <v>140</v>
      </c>
      <c r="C72" s="10" t="s">
        <v>282</v>
      </c>
      <c r="E72" s="127" t="s">
        <v>162</v>
      </c>
      <c r="F72" s="11">
        <v>0</v>
      </c>
      <c r="G72" s="11">
        <f t="shared" si="2"/>
        <v>305685</v>
      </c>
      <c r="H72" s="11">
        <v>305685</v>
      </c>
      <c r="I72" s="11">
        <f t="shared" si="1"/>
        <v>0</v>
      </c>
      <c r="J72" s="126">
        <v>305685</v>
      </c>
      <c r="L72" s="23"/>
    </row>
    <row r="73" spans="1:12" ht="21" customHeight="1" x14ac:dyDescent="0.2">
      <c r="A73" s="8" t="s">
        <v>40</v>
      </c>
      <c r="B73" s="9" t="s">
        <v>322</v>
      </c>
      <c r="C73" s="10" t="s">
        <v>282</v>
      </c>
      <c r="E73" s="127" t="s">
        <v>327</v>
      </c>
      <c r="F73" s="11">
        <v>0</v>
      </c>
      <c r="G73" s="11">
        <f t="shared" si="2"/>
        <v>52836.52</v>
      </c>
      <c r="H73" s="11">
        <v>52836.52</v>
      </c>
      <c r="I73" s="11">
        <f t="shared" si="1"/>
        <v>0</v>
      </c>
      <c r="J73" s="126">
        <v>52836.52</v>
      </c>
      <c r="L73" s="23"/>
    </row>
    <row r="74" spans="1:12" ht="21" customHeight="1" x14ac:dyDescent="0.2">
      <c r="A74" s="8" t="s">
        <v>40</v>
      </c>
      <c r="B74" s="9" t="s">
        <v>457</v>
      </c>
      <c r="C74" s="10" t="s">
        <v>282</v>
      </c>
      <c r="E74" s="127" t="s">
        <v>458</v>
      </c>
      <c r="F74" s="11">
        <v>0</v>
      </c>
      <c r="G74" s="11">
        <f>H74-F74</f>
        <v>475000</v>
      </c>
      <c r="H74" s="11">
        <v>475000</v>
      </c>
      <c r="I74" s="11">
        <f t="shared" si="1"/>
        <v>0</v>
      </c>
      <c r="J74" s="126">
        <v>475000</v>
      </c>
      <c r="L74" s="23"/>
    </row>
    <row r="75" spans="1:12" ht="21" customHeight="1" x14ac:dyDescent="0.2">
      <c r="A75" s="8" t="s">
        <v>40</v>
      </c>
      <c r="B75" s="9" t="s">
        <v>221</v>
      </c>
      <c r="C75" s="10" t="s">
        <v>282</v>
      </c>
      <c r="E75" s="127" t="s">
        <v>222</v>
      </c>
      <c r="F75" s="24">
        <v>0</v>
      </c>
      <c r="G75" s="11">
        <f t="shared" si="2"/>
        <v>414000</v>
      </c>
      <c r="H75" s="11">
        <v>414000</v>
      </c>
      <c r="I75" s="11">
        <f t="shared" si="1"/>
        <v>0</v>
      </c>
      <c r="J75" s="126">
        <v>414000</v>
      </c>
      <c r="L75" s="23"/>
    </row>
    <row r="76" spans="1:12" ht="21" customHeight="1" x14ac:dyDescent="0.2">
      <c r="A76" s="8" t="s">
        <v>40</v>
      </c>
      <c r="B76" s="9" t="s">
        <v>490</v>
      </c>
      <c r="C76" s="10" t="s">
        <v>282</v>
      </c>
      <c r="E76" s="127" t="s">
        <v>489</v>
      </c>
      <c r="F76" s="11">
        <v>0</v>
      </c>
      <c r="G76" s="11">
        <f>H76-F76</f>
        <v>60000</v>
      </c>
      <c r="H76" s="11">
        <v>60000</v>
      </c>
      <c r="I76" s="11">
        <f t="shared" si="1"/>
        <v>0</v>
      </c>
      <c r="J76" s="126">
        <v>60000</v>
      </c>
      <c r="L76" s="23"/>
    </row>
    <row r="77" spans="1:12" ht="21" customHeight="1" x14ac:dyDescent="0.2">
      <c r="A77" s="8" t="s">
        <v>40</v>
      </c>
      <c r="B77" s="9" t="s">
        <v>204</v>
      </c>
      <c r="C77" s="10" t="s">
        <v>282</v>
      </c>
      <c r="E77" s="127" t="s">
        <v>205</v>
      </c>
      <c r="F77" s="11">
        <v>0</v>
      </c>
      <c r="G77" s="11">
        <f t="shared" si="2"/>
        <v>182300</v>
      </c>
      <c r="H77" s="11">
        <v>182300</v>
      </c>
      <c r="I77" s="11">
        <f t="shared" si="1"/>
        <v>0</v>
      </c>
      <c r="J77" s="126">
        <v>182300</v>
      </c>
      <c r="L77" s="23"/>
    </row>
    <row r="78" spans="1:12" ht="21" customHeight="1" x14ac:dyDescent="0.2">
      <c r="A78" s="8" t="s">
        <v>40</v>
      </c>
      <c r="B78" s="9" t="s">
        <v>143</v>
      </c>
      <c r="C78" s="10" t="s">
        <v>282</v>
      </c>
      <c r="E78" s="127" t="s">
        <v>163</v>
      </c>
      <c r="F78" s="11">
        <v>0</v>
      </c>
      <c r="G78" s="11">
        <f t="shared" si="2"/>
        <v>300499</v>
      </c>
      <c r="H78" s="11">
        <v>300499</v>
      </c>
      <c r="I78" s="11">
        <f t="shared" si="1"/>
        <v>0</v>
      </c>
      <c r="J78" s="126">
        <v>300499</v>
      </c>
      <c r="L78" s="23"/>
    </row>
    <row r="79" spans="1:12" ht="21" customHeight="1" x14ac:dyDescent="0.2">
      <c r="A79" s="8" t="s">
        <v>40</v>
      </c>
      <c r="B79" s="9" t="s">
        <v>455</v>
      </c>
      <c r="C79" s="10" t="s">
        <v>282</v>
      </c>
      <c r="E79" s="127" t="s">
        <v>456</v>
      </c>
      <c r="F79" s="11">
        <v>0</v>
      </c>
      <c r="G79" s="11">
        <f>H79-F79</f>
        <v>444000</v>
      </c>
      <c r="H79" s="11">
        <v>444000</v>
      </c>
      <c r="I79" s="11">
        <f t="shared" si="1"/>
        <v>0</v>
      </c>
      <c r="J79" s="126">
        <v>444000</v>
      </c>
      <c r="L79" s="23"/>
    </row>
    <row r="80" spans="1:12" ht="21" customHeight="1" x14ac:dyDescent="0.2">
      <c r="A80" s="13">
        <v>3479</v>
      </c>
      <c r="B80" s="14" t="s">
        <v>12</v>
      </c>
      <c r="C80" s="15"/>
      <c r="D80" s="15"/>
      <c r="E80" s="125" t="s">
        <v>150</v>
      </c>
      <c r="F80" s="11">
        <v>0</v>
      </c>
      <c r="G80" s="11">
        <f t="shared" si="2"/>
        <v>20726.73</v>
      </c>
      <c r="H80" s="11">
        <v>20726.73</v>
      </c>
      <c r="I80" s="11">
        <f t="shared" si="1"/>
        <v>23511.149999999998</v>
      </c>
      <c r="J80" s="126">
        <v>44237.88</v>
      </c>
      <c r="L80" s="22"/>
    </row>
    <row r="81" spans="1:14" ht="21" customHeight="1" x14ac:dyDescent="0.2">
      <c r="A81" s="8" t="s">
        <v>199</v>
      </c>
      <c r="B81" s="9" t="s">
        <v>48</v>
      </c>
      <c r="E81" s="127" t="s">
        <v>200</v>
      </c>
      <c r="F81" s="11">
        <v>105269</v>
      </c>
      <c r="G81" s="11">
        <v>0</v>
      </c>
      <c r="H81" s="11">
        <v>105269</v>
      </c>
      <c r="I81" s="11">
        <f t="shared" si="1"/>
        <v>0</v>
      </c>
      <c r="J81" s="126">
        <v>105269</v>
      </c>
      <c r="L81" s="22"/>
    </row>
    <row r="82" spans="1:14" ht="21" customHeight="1" x14ac:dyDescent="0.2">
      <c r="A82" s="8">
        <v>3492</v>
      </c>
      <c r="B82" s="9">
        <v>9780</v>
      </c>
      <c r="E82" s="127" t="s">
        <v>151</v>
      </c>
      <c r="F82" s="11">
        <v>465567</v>
      </c>
      <c r="G82" s="11">
        <f t="shared" si="2"/>
        <v>0</v>
      </c>
      <c r="H82" s="11">
        <v>465567</v>
      </c>
      <c r="I82" s="11">
        <f t="shared" si="1"/>
        <v>0</v>
      </c>
      <c r="J82" s="126">
        <v>465567</v>
      </c>
      <c r="L82" s="22"/>
    </row>
    <row r="83" spans="1:14" ht="21" customHeight="1" x14ac:dyDescent="0.2">
      <c r="A83" s="8" t="s">
        <v>192</v>
      </c>
      <c r="B83" s="9" t="s">
        <v>55</v>
      </c>
      <c r="C83" s="10" t="s">
        <v>283</v>
      </c>
      <c r="E83" s="127" t="s">
        <v>305</v>
      </c>
      <c r="F83" s="21">
        <v>50000</v>
      </c>
      <c r="G83" s="11">
        <f t="shared" si="2"/>
        <v>0</v>
      </c>
      <c r="H83" s="11">
        <v>50000</v>
      </c>
      <c r="I83" s="11">
        <f t="shared" si="1"/>
        <v>0</v>
      </c>
      <c r="J83" s="126">
        <v>50000</v>
      </c>
    </row>
    <row r="84" spans="1:14" ht="21" customHeight="1" x14ac:dyDescent="0.2">
      <c r="A84" s="8">
        <v>3494</v>
      </c>
      <c r="E84" s="127" t="s">
        <v>152</v>
      </c>
      <c r="F84" s="11">
        <v>600000</v>
      </c>
      <c r="G84" s="11">
        <f t="shared" si="2"/>
        <v>0</v>
      </c>
      <c r="H84" s="11">
        <v>600000</v>
      </c>
      <c r="I84" s="11">
        <f t="shared" si="1"/>
        <v>0</v>
      </c>
      <c r="J84" s="126">
        <v>600000</v>
      </c>
    </row>
    <row r="85" spans="1:14" ht="21" customHeight="1" x14ac:dyDescent="0.2">
      <c r="A85" s="8" t="s">
        <v>61</v>
      </c>
      <c r="B85" s="9" t="s">
        <v>55</v>
      </c>
      <c r="C85" s="10" t="s">
        <v>401</v>
      </c>
      <c r="E85" s="127" t="s">
        <v>621</v>
      </c>
      <c r="F85" s="11">
        <v>20000</v>
      </c>
      <c r="G85" s="11">
        <f t="shared" si="2"/>
        <v>0</v>
      </c>
      <c r="H85" s="11">
        <v>20000</v>
      </c>
      <c r="I85" s="11">
        <f t="shared" si="1"/>
        <v>0</v>
      </c>
      <c r="J85" s="126">
        <v>20000</v>
      </c>
    </row>
    <row r="86" spans="1:14" ht="21" hidden="1" customHeight="1" x14ac:dyDescent="0.2">
      <c r="A86" s="8" t="s">
        <v>61</v>
      </c>
      <c r="B86" s="9" t="s">
        <v>55</v>
      </c>
      <c r="C86" s="10" t="s">
        <v>402</v>
      </c>
      <c r="E86" s="127" t="s">
        <v>403</v>
      </c>
      <c r="F86" s="11">
        <v>0</v>
      </c>
      <c r="G86" s="11">
        <f t="shared" si="2"/>
        <v>0</v>
      </c>
      <c r="H86" s="11"/>
      <c r="I86" s="11">
        <f t="shared" si="1"/>
        <v>0</v>
      </c>
      <c r="J86" s="126"/>
    </row>
    <row r="87" spans="1:14" ht="21" hidden="1" customHeight="1" x14ac:dyDescent="0.2">
      <c r="A87" s="8" t="s">
        <v>61</v>
      </c>
      <c r="B87" s="9" t="s">
        <v>55</v>
      </c>
      <c r="C87" s="10" t="s">
        <v>285</v>
      </c>
      <c r="E87" s="127" t="s">
        <v>239</v>
      </c>
      <c r="F87" s="11">
        <v>0</v>
      </c>
      <c r="G87" s="11">
        <f t="shared" ref="G87:G99" si="3">H87-F87</f>
        <v>0</v>
      </c>
      <c r="H87" s="11"/>
      <c r="I87" s="11">
        <f t="shared" si="1"/>
        <v>0</v>
      </c>
      <c r="J87" s="126"/>
      <c r="L87" s="19"/>
      <c r="M87" s="19"/>
      <c r="N87" s="20"/>
    </row>
    <row r="88" spans="1:14" ht="21" customHeight="1" x14ac:dyDescent="0.2">
      <c r="A88" s="8" t="s">
        <v>61</v>
      </c>
      <c r="B88" s="9" t="s">
        <v>55</v>
      </c>
      <c r="C88" s="10" t="s">
        <v>286</v>
      </c>
      <c r="E88" s="127" t="s">
        <v>241</v>
      </c>
      <c r="F88" s="11">
        <v>9000</v>
      </c>
      <c r="G88" s="11">
        <f t="shared" si="3"/>
        <v>0</v>
      </c>
      <c r="H88" s="11">
        <v>9000</v>
      </c>
      <c r="I88" s="11">
        <f t="shared" si="1"/>
        <v>0</v>
      </c>
      <c r="J88" s="126">
        <v>9000</v>
      </c>
      <c r="L88" s="19"/>
      <c r="M88" s="19"/>
      <c r="N88" s="20"/>
    </row>
    <row r="89" spans="1:14" ht="21" hidden="1" customHeight="1" x14ac:dyDescent="0.2">
      <c r="A89" s="8" t="s">
        <v>61</v>
      </c>
      <c r="B89" s="9" t="s">
        <v>55</v>
      </c>
      <c r="C89" s="10" t="s">
        <v>287</v>
      </c>
      <c r="E89" s="127" t="s">
        <v>242</v>
      </c>
      <c r="F89" s="11"/>
      <c r="G89" s="11">
        <f t="shared" si="3"/>
        <v>0</v>
      </c>
      <c r="H89" s="11"/>
      <c r="I89" s="11">
        <f t="shared" si="1"/>
        <v>0</v>
      </c>
      <c r="J89" s="126"/>
      <c r="L89" s="19"/>
      <c r="M89" s="19"/>
      <c r="N89" s="20"/>
    </row>
    <row r="90" spans="1:14" ht="21" customHeight="1" x14ac:dyDescent="0.2">
      <c r="A90" s="8" t="s">
        <v>61</v>
      </c>
      <c r="B90" s="9" t="s">
        <v>55</v>
      </c>
      <c r="C90" s="10" t="s">
        <v>393</v>
      </c>
      <c r="E90" s="127" t="s">
        <v>394</v>
      </c>
      <c r="F90" s="11">
        <v>62000</v>
      </c>
      <c r="G90" s="11">
        <f t="shared" si="3"/>
        <v>0</v>
      </c>
      <c r="H90" s="11">
        <v>62000</v>
      </c>
      <c r="I90" s="11">
        <f t="shared" si="1"/>
        <v>0</v>
      </c>
      <c r="J90" s="126">
        <v>62000</v>
      </c>
      <c r="L90" s="19"/>
      <c r="M90" s="19"/>
      <c r="N90" s="20"/>
    </row>
    <row r="91" spans="1:14" ht="21" hidden="1" customHeight="1" x14ac:dyDescent="0.2">
      <c r="A91" s="8" t="s">
        <v>61</v>
      </c>
      <c r="B91" s="9" t="s">
        <v>55</v>
      </c>
      <c r="C91" s="10" t="s">
        <v>293</v>
      </c>
      <c r="E91" s="127" t="s">
        <v>240</v>
      </c>
      <c r="F91" s="11"/>
      <c r="G91" s="11">
        <f t="shared" si="3"/>
        <v>0</v>
      </c>
      <c r="H91" s="11"/>
      <c r="I91" s="11">
        <f t="shared" si="1"/>
        <v>0</v>
      </c>
      <c r="J91" s="126"/>
      <c r="L91" s="19"/>
      <c r="M91" s="19"/>
      <c r="N91" s="20"/>
    </row>
    <row r="92" spans="1:14" ht="21" customHeight="1" x14ac:dyDescent="0.2">
      <c r="A92" s="8" t="s">
        <v>61</v>
      </c>
      <c r="B92" s="9" t="s">
        <v>55</v>
      </c>
      <c r="C92" s="10" t="s">
        <v>392</v>
      </c>
      <c r="E92" s="127" t="s">
        <v>90</v>
      </c>
      <c r="F92" s="11">
        <v>100000</v>
      </c>
      <c r="G92" s="11">
        <f t="shared" si="3"/>
        <v>0</v>
      </c>
      <c r="H92" s="11">
        <v>100000</v>
      </c>
      <c r="I92" s="11">
        <f t="shared" si="1"/>
        <v>0</v>
      </c>
      <c r="J92" s="126">
        <v>100000</v>
      </c>
      <c r="L92" s="19"/>
      <c r="M92" s="19"/>
      <c r="N92" s="20"/>
    </row>
    <row r="93" spans="1:14" ht="21" customHeight="1" x14ac:dyDescent="0.2">
      <c r="A93" s="8" t="s">
        <v>61</v>
      </c>
      <c r="B93" s="9" t="s">
        <v>55</v>
      </c>
      <c r="C93" s="10" t="s">
        <v>282</v>
      </c>
      <c r="E93" s="127" t="s">
        <v>397</v>
      </c>
      <c r="F93" s="11">
        <v>260000</v>
      </c>
      <c r="G93" s="11">
        <f t="shared" si="3"/>
        <v>0</v>
      </c>
      <c r="H93" s="11">
        <v>260000</v>
      </c>
      <c r="I93" s="11">
        <f t="shared" si="1"/>
        <v>0</v>
      </c>
      <c r="J93" s="126">
        <v>260000</v>
      </c>
      <c r="L93" s="19"/>
      <c r="M93" s="19"/>
      <c r="N93" s="20"/>
    </row>
    <row r="94" spans="1:14" ht="21" customHeight="1" x14ac:dyDescent="0.2">
      <c r="A94" s="8" t="s">
        <v>61</v>
      </c>
      <c r="B94" s="9" t="s">
        <v>55</v>
      </c>
      <c r="C94" s="10" t="s">
        <v>281</v>
      </c>
      <c r="E94" s="127" t="s">
        <v>398</v>
      </c>
      <c r="F94" s="11">
        <v>13000</v>
      </c>
      <c r="G94" s="11">
        <f t="shared" si="3"/>
        <v>0</v>
      </c>
      <c r="H94" s="11">
        <v>13000</v>
      </c>
      <c r="I94" s="11">
        <f t="shared" si="1"/>
        <v>0</v>
      </c>
      <c r="J94" s="126">
        <v>13000</v>
      </c>
      <c r="L94" s="19"/>
      <c r="M94" s="19"/>
      <c r="N94" s="20"/>
    </row>
    <row r="95" spans="1:14" ht="21" customHeight="1" x14ac:dyDescent="0.2">
      <c r="A95" s="8" t="s">
        <v>61</v>
      </c>
      <c r="B95" s="9" t="s">
        <v>55</v>
      </c>
      <c r="C95" s="10" t="s">
        <v>399</v>
      </c>
      <c r="E95" s="127" t="s">
        <v>400</v>
      </c>
      <c r="F95" s="11">
        <v>20000</v>
      </c>
      <c r="G95" s="11">
        <f t="shared" si="3"/>
        <v>0</v>
      </c>
      <c r="H95" s="11">
        <v>20000</v>
      </c>
      <c r="I95" s="11">
        <f t="shared" si="1"/>
        <v>0</v>
      </c>
      <c r="J95" s="126">
        <v>20000</v>
      </c>
      <c r="L95" s="19"/>
      <c r="M95" s="19"/>
      <c r="N95" s="20"/>
    </row>
    <row r="96" spans="1:14" ht="21" customHeight="1" x14ac:dyDescent="0.2">
      <c r="A96" s="8" t="s">
        <v>61</v>
      </c>
      <c r="B96" s="9" t="s">
        <v>55</v>
      </c>
      <c r="C96" s="10" t="s">
        <v>288</v>
      </c>
      <c r="E96" s="127" t="s">
        <v>236</v>
      </c>
      <c r="F96" s="11">
        <v>62503</v>
      </c>
      <c r="G96" s="11">
        <f t="shared" si="3"/>
        <v>0</v>
      </c>
      <c r="H96" s="11">
        <v>62503</v>
      </c>
      <c r="I96" s="11">
        <f t="shared" si="1"/>
        <v>0</v>
      </c>
      <c r="J96" s="126">
        <v>62503</v>
      </c>
      <c r="L96" s="19"/>
      <c r="M96" s="19"/>
      <c r="N96" s="20"/>
    </row>
    <row r="97" spans="1:14" ht="21" hidden="1" customHeight="1" x14ac:dyDescent="0.2">
      <c r="A97" s="8" t="s">
        <v>61</v>
      </c>
      <c r="B97" s="9" t="s">
        <v>237</v>
      </c>
      <c r="C97" s="10" t="s">
        <v>289</v>
      </c>
      <c r="E97" s="127" t="s">
        <v>296</v>
      </c>
      <c r="F97" s="11">
        <v>0</v>
      </c>
      <c r="G97" s="11">
        <f t="shared" si="3"/>
        <v>0</v>
      </c>
      <c r="H97" s="11"/>
      <c r="I97" s="11">
        <f t="shared" si="1"/>
        <v>0</v>
      </c>
      <c r="J97" s="126"/>
      <c r="L97" s="19"/>
      <c r="M97" s="19"/>
      <c r="N97" s="20"/>
    </row>
    <row r="98" spans="1:14" ht="21" hidden="1" customHeight="1" x14ac:dyDescent="0.2">
      <c r="A98" s="8" t="s">
        <v>61</v>
      </c>
      <c r="B98" s="9" t="s">
        <v>237</v>
      </c>
      <c r="C98" s="10" t="s">
        <v>284</v>
      </c>
      <c r="E98" s="127" t="s">
        <v>238</v>
      </c>
      <c r="F98" s="11">
        <v>0</v>
      </c>
      <c r="G98" s="11">
        <f t="shared" si="3"/>
        <v>0</v>
      </c>
      <c r="H98" s="11"/>
      <c r="I98" s="11">
        <f t="shared" si="1"/>
        <v>0</v>
      </c>
      <c r="J98" s="126"/>
      <c r="L98" s="19"/>
      <c r="M98" s="19"/>
      <c r="N98" s="20"/>
    </row>
    <row r="99" spans="1:14" ht="21" hidden="1" customHeight="1" x14ac:dyDescent="0.2">
      <c r="A99" s="8" t="s">
        <v>61</v>
      </c>
      <c r="B99" s="9" t="s">
        <v>256</v>
      </c>
      <c r="E99" s="127" t="s">
        <v>257</v>
      </c>
      <c r="F99" s="11">
        <v>0</v>
      </c>
      <c r="G99" s="11">
        <f t="shared" si="3"/>
        <v>0</v>
      </c>
      <c r="H99" s="11"/>
      <c r="I99" s="11">
        <f t="shared" si="1"/>
        <v>0</v>
      </c>
      <c r="J99" s="126"/>
      <c r="L99" s="19"/>
      <c r="M99" s="19"/>
      <c r="N99" s="20"/>
    </row>
    <row r="100" spans="1:14" ht="21" customHeight="1" x14ac:dyDescent="0.2">
      <c r="A100" s="13">
        <v>3495</v>
      </c>
      <c r="B100" s="14" t="s">
        <v>12</v>
      </c>
      <c r="C100" s="15"/>
      <c r="D100" s="15"/>
      <c r="E100" s="125" t="s">
        <v>93</v>
      </c>
      <c r="F100" s="11">
        <v>0</v>
      </c>
      <c r="G100" s="11">
        <f t="shared" si="2"/>
        <v>205054.45</v>
      </c>
      <c r="H100" s="11">
        <v>205054.45</v>
      </c>
      <c r="I100" s="11">
        <f t="shared" si="1"/>
        <v>62359.349999999977</v>
      </c>
      <c r="J100" s="126">
        <v>267413.8</v>
      </c>
      <c r="L100" s="19"/>
      <c r="M100" s="20"/>
      <c r="N100" s="20"/>
    </row>
    <row r="101" spans="1:14" ht="21" hidden="1" customHeight="1" x14ac:dyDescent="0.2">
      <c r="A101" s="8" t="s">
        <v>126</v>
      </c>
      <c r="E101" s="127" t="s">
        <v>127</v>
      </c>
      <c r="F101" s="11">
        <v>0</v>
      </c>
      <c r="G101" s="11">
        <f t="shared" si="2"/>
        <v>0</v>
      </c>
      <c r="H101" s="11">
        <v>0</v>
      </c>
      <c r="I101" s="11">
        <f t="shared" si="1"/>
        <v>0</v>
      </c>
      <c r="J101" s="126">
        <v>0</v>
      </c>
      <c r="L101" s="19"/>
      <c r="M101" s="19"/>
      <c r="N101" s="20"/>
    </row>
    <row r="102" spans="1:14" ht="21" hidden="1" customHeight="1" x14ac:dyDescent="0.2">
      <c r="A102" s="8" t="s">
        <v>45</v>
      </c>
      <c r="B102" s="9" t="s">
        <v>55</v>
      </c>
      <c r="E102" s="127" t="s">
        <v>46</v>
      </c>
      <c r="F102" s="11">
        <v>0</v>
      </c>
      <c r="G102" s="11">
        <f t="shared" si="2"/>
        <v>0</v>
      </c>
      <c r="H102" s="11">
        <v>0</v>
      </c>
      <c r="I102" s="11">
        <f t="shared" si="1"/>
        <v>0</v>
      </c>
      <c r="J102" s="126">
        <v>0</v>
      </c>
      <c r="L102" s="19"/>
      <c r="M102" s="19"/>
      <c r="N102" s="20"/>
    </row>
    <row r="103" spans="1:14" ht="21" hidden="1" customHeight="1" x14ac:dyDescent="0.2">
      <c r="A103" s="8" t="s">
        <v>203</v>
      </c>
      <c r="B103" s="9" t="s">
        <v>55</v>
      </c>
      <c r="E103" s="127" t="s">
        <v>505</v>
      </c>
      <c r="F103" s="11">
        <v>0</v>
      </c>
      <c r="G103" s="11">
        <v>0</v>
      </c>
      <c r="H103" s="11">
        <v>0</v>
      </c>
      <c r="I103" s="11">
        <f>J103-H103</f>
        <v>0</v>
      </c>
      <c r="J103" s="126">
        <v>0</v>
      </c>
      <c r="L103" s="19"/>
      <c r="M103" s="19"/>
      <c r="N103" s="20"/>
    </row>
    <row r="104" spans="1:14" ht="21" hidden="1" customHeight="1" x14ac:dyDescent="0.2">
      <c r="A104" s="8" t="s">
        <v>54</v>
      </c>
      <c r="B104" s="9" t="s">
        <v>55</v>
      </c>
      <c r="E104" s="127" t="s">
        <v>58</v>
      </c>
      <c r="F104" s="11">
        <v>0</v>
      </c>
      <c r="G104" s="11">
        <f t="shared" si="2"/>
        <v>0</v>
      </c>
      <c r="H104" s="11">
        <v>0</v>
      </c>
      <c r="I104" s="11">
        <f>J104-H104</f>
        <v>0</v>
      </c>
      <c r="J104" s="126">
        <v>0</v>
      </c>
      <c r="L104" s="19"/>
      <c r="M104" s="19"/>
      <c r="N104" s="20"/>
    </row>
    <row r="105" spans="1:14" ht="21" hidden="1" customHeight="1" x14ac:dyDescent="0.2">
      <c r="A105" s="8" t="s">
        <v>47</v>
      </c>
      <c r="B105" s="9" t="s">
        <v>55</v>
      </c>
      <c r="E105" s="127" t="s">
        <v>165</v>
      </c>
      <c r="F105" s="11">
        <v>0</v>
      </c>
      <c r="G105" s="11">
        <v>0</v>
      </c>
      <c r="H105" s="11">
        <v>0</v>
      </c>
      <c r="I105" s="11">
        <f>J105-H105</f>
        <v>0</v>
      </c>
      <c r="J105" s="126">
        <v>0</v>
      </c>
      <c r="L105" s="19"/>
      <c r="M105" s="19"/>
      <c r="N105" s="20"/>
    </row>
    <row r="106" spans="1:14" ht="21" hidden="1" customHeight="1" x14ac:dyDescent="0.2">
      <c r="A106" s="8" t="s">
        <v>229</v>
      </c>
      <c r="B106" s="9" t="s">
        <v>55</v>
      </c>
      <c r="E106" s="127" t="s">
        <v>230</v>
      </c>
      <c r="F106" s="11">
        <v>0</v>
      </c>
      <c r="G106" s="11">
        <f t="shared" si="2"/>
        <v>0</v>
      </c>
      <c r="H106" s="11">
        <v>0</v>
      </c>
      <c r="I106" s="11">
        <f>J106-H106</f>
        <v>0</v>
      </c>
      <c r="J106" s="126">
        <v>0</v>
      </c>
      <c r="L106" s="19"/>
      <c r="M106" s="19"/>
      <c r="N106" s="20"/>
    </row>
    <row r="107" spans="1:14" ht="21" customHeight="1" thickBot="1" x14ac:dyDescent="0.25">
      <c r="A107" s="8"/>
      <c r="E107" s="128" t="s">
        <v>13</v>
      </c>
      <c r="F107" s="16">
        <f>SUBTOTAL(9,F46:F106)</f>
        <v>127209697</v>
      </c>
      <c r="G107" s="16">
        <f t="shared" ref="G107:G113" si="4">H107-F107</f>
        <v>6138353.7600000054</v>
      </c>
      <c r="H107" s="16">
        <f>SUBTOTAL(9,H46:H106)</f>
        <v>133348050.76000001</v>
      </c>
      <c r="I107" s="16">
        <f>SUBTOTAL(9,I46:I106)</f>
        <v>209957.22</v>
      </c>
      <c r="J107" s="129">
        <f>SUBTOTAL(9,J46:J106)</f>
        <v>133558007.97999999</v>
      </c>
    </row>
    <row r="108" spans="1:14" ht="21" hidden="1" customHeight="1" thickTop="1" x14ac:dyDescent="0.2">
      <c r="A108" s="8" t="s">
        <v>190</v>
      </c>
      <c r="B108" s="9" t="s">
        <v>36</v>
      </c>
      <c r="E108" s="127" t="s">
        <v>191</v>
      </c>
      <c r="F108" s="11">
        <v>0</v>
      </c>
      <c r="G108" s="11">
        <f>H108-F108</f>
        <v>0</v>
      </c>
      <c r="H108" s="11">
        <v>0</v>
      </c>
      <c r="I108" s="11">
        <f>+J108-H108</f>
        <v>0</v>
      </c>
      <c r="J108" s="126">
        <v>0</v>
      </c>
    </row>
    <row r="109" spans="1:14" ht="21" customHeight="1" thickTop="1" x14ac:dyDescent="0.2">
      <c r="A109" s="8">
        <v>3630</v>
      </c>
      <c r="B109" s="9">
        <v>9001</v>
      </c>
      <c r="E109" s="127" t="s">
        <v>34</v>
      </c>
      <c r="F109" s="11">
        <v>6202406</v>
      </c>
      <c r="G109" s="11">
        <f t="shared" si="4"/>
        <v>0</v>
      </c>
      <c r="H109" s="11">
        <v>6202406</v>
      </c>
      <c r="I109" s="11">
        <f>+J109-H109</f>
        <v>0</v>
      </c>
      <c r="J109" s="126">
        <v>6202406</v>
      </c>
    </row>
    <row r="110" spans="1:14" ht="21" customHeight="1" x14ac:dyDescent="0.2">
      <c r="A110" s="8" t="s">
        <v>133</v>
      </c>
      <c r="B110" s="9" t="s">
        <v>55</v>
      </c>
      <c r="E110" s="127" t="s">
        <v>134</v>
      </c>
      <c r="F110" s="11">
        <v>250000</v>
      </c>
      <c r="G110" s="11">
        <f t="shared" si="4"/>
        <v>0</v>
      </c>
      <c r="H110" s="11">
        <v>250000</v>
      </c>
      <c r="I110" s="11">
        <f>+J110-H110</f>
        <v>0</v>
      </c>
      <c r="J110" s="126">
        <v>250000</v>
      </c>
    </row>
    <row r="111" spans="1:14" ht="21" hidden="1" customHeight="1" x14ac:dyDescent="0.2">
      <c r="A111" s="8" t="s">
        <v>62</v>
      </c>
      <c r="B111" s="9" t="s">
        <v>55</v>
      </c>
      <c r="E111" s="127" t="s">
        <v>63</v>
      </c>
      <c r="F111" s="11">
        <v>0</v>
      </c>
      <c r="G111" s="11">
        <f t="shared" si="4"/>
        <v>0</v>
      </c>
      <c r="H111" s="11">
        <v>0</v>
      </c>
      <c r="I111" s="11">
        <f>+J111-H111</f>
        <v>0</v>
      </c>
      <c r="J111" s="126">
        <v>0</v>
      </c>
    </row>
    <row r="112" spans="1:14" ht="21" customHeight="1" thickBot="1" x14ac:dyDescent="0.25">
      <c r="A112" s="13"/>
      <c r="B112" s="14"/>
      <c r="C112" s="15"/>
      <c r="D112" s="15"/>
      <c r="E112" s="128" t="s">
        <v>35</v>
      </c>
      <c r="F112" s="16">
        <f>SUBTOTAL(9,F108:F111)</f>
        <v>6452406</v>
      </c>
      <c r="G112" s="16">
        <f t="shared" si="4"/>
        <v>0</v>
      </c>
      <c r="H112" s="16">
        <f>SUBTOTAL(9,H108:H111)</f>
        <v>6452406</v>
      </c>
      <c r="I112" s="16">
        <f>J112-H112</f>
        <v>0</v>
      </c>
      <c r="J112" s="129">
        <f>SUBTOTAL(9,J108:J111)</f>
        <v>6452406</v>
      </c>
    </row>
    <row r="113" spans="1:13" ht="21" customHeight="1" thickTop="1" thickBot="1" x14ac:dyDescent="0.25">
      <c r="A113" s="8"/>
      <c r="E113" s="130" t="s">
        <v>14</v>
      </c>
      <c r="F113" s="16">
        <f>SUBTOTAL(9,F4:F112)</f>
        <v>291063863</v>
      </c>
      <c r="G113" s="16">
        <f t="shared" si="4"/>
        <v>7799876.5600000024</v>
      </c>
      <c r="H113" s="16">
        <f>SUBTOTAL(9,H4:H112)</f>
        <v>298863739.56</v>
      </c>
      <c r="I113" s="16">
        <f>J113-H113</f>
        <v>214566.21999996901</v>
      </c>
      <c r="J113" s="129">
        <f>SUBTOTAL(9,J4:J112)</f>
        <v>299078305.77999997</v>
      </c>
      <c r="M113" s="25"/>
    </row>
    <row r="114" spans="1:13" ht="21" customHeight="1" thickTop="1" x14ac:dyDescent="0.2">
      <c r="A114" s="8"/>
      <c r="E114" s="127"/>
      <c r="F114" s="11"/>
      <c r="G114" s="11"/>
      <c r="H114" s="11"/>
      <c r="I114" s="11"/>
      <c r="J114" s="126"/>
    </row>
    <row r="115" spans="1:13" ht="21" customHeight="1" x14ac:dyDescent="0.2">
      <c r="A115" s="8"/>
      <c r="E115" s="127" t="s">
        <v>537</v>
      </c>
      <c r="F115" s="11"/>
      <c r="G115" s="11"/>
      <c r="H115" s="11"/>
      <c r="I115" s="11"/>
      <c r="J115" s="126"/>
    </row>
    <row r="116" spans="1:13" ht="21" customHeight="1" x14ac:dyDescent="0.2">
      <c r="A116" s="8"/>
      <c r="D116" s="4"/>
      <c r="E116" s="131" t="s">
        <v>491</v>
      </c>
      <c r="F116" s="43">
        <v>756548.3</v>
      </c>
      <c r="G116" s="11">
        <f t="shared" ref="G116:G121" si="5">H116-F116</f>
        <v>0</v>
      </c>
      <c r="H116" s="11">
        <v>756548.3</v>
      </c>
      <c r="I116" s="11">
        <f t="shared" ref="I116:I121" si="6">J116-H116</f>
        <v>0</v>
      </c>
      <c r="J116" s="126">
        <v>756548.3</v>
      </c>
    </row>
    <row r="117" spans="1:13" ht="21" customHeight="1" x14ac:dyDescent="0.2">
      <c r="A117" s="8"/>
      <c r="D117" s="4"/>
      <c r="E117" s="131" t="s">
        <v>492</v>
      </c>
      <c r="F117" s="43">
        <v>770891.23</v>
      </c>
      <c r="G117" s="11">
        <f t="shared" si="5"/>
        <v>0</v>
      </c>
      <c r="H117" s="11">
        <v>770891.23</v>
      </c>
      <c r="I117" s="11">
        <f t="shared" si="6"/>
        <v>0</v>
      </c>
      <c r="J117" s="126">
        <v>770891.23</v>
      </c>
    </row>
    <row r="118" spans="1:13" ht="21" customHeight="1" x14ac:dyDescent="0.2">
      <c r="A118" s="8"/>
      <c r="D118" s="4"/>
      <c r="E118" s="131" t="s">
        <v>493</v>
      </c>
      <c r="F118" s="37">
        <v>8802173.8100000005</v>
      </c>
      <c r="G118" s="11">
        <f t="shared" si="5"/>
        <v>0</v>
      </c>
      <c r="H118" s="11">
        <v>8802173.8100000005</v>
      </c>
      <c r="I118" s="11">
        <f t="shared" si="6"/>
        <v>0</v>
      </c>
      <c r="J118" s="126">
        <v>8802173.8100000005</v>
      </c>
    </row>
    <row r="119" spans="1:13" ht="21" customHeight="1" x14ac:dyDescent="0.2">
      <c r="A119" s="8"/>
      <c r="D119" s="4"/>
      <c r="E119" s="131" t="s">
        <v>494</v>
      </c>
      <c r="F119" s="37">
        <v>12362524</v>
      </c>
      <c r="G119" s="11">
        <f t="shared" si="5"/>
        <v>0</v>
      </c>
      <c r="H119" s="11">
        <v>12362524</v>
      </c>
      <c r="I119" s="11">
        <f t="shared" si="6"/>
        <v>0</v>
      </c>
      <c r="J119" s="126">
        <v>12362524</v>
      </c>
    </row>
    <row r="120" spans="1:13" ht="21" customHeight="1" x14ac:dyDescent="0.2">
      <c r="A120" s="8"/>
      <c r="D120" s="4"/>
      <c r="E120" s="131" t="s">
        <v>495</v>
      </c>
      <c r="F120" s="37">
        <v>11334291.02</v>
      </c>
      <c r="G120" s="11">
        <f t="shared" si="5"/>
        <v>0</v>
      </c>
      <c r="H120" s="11">
        <v>11334291.02</v>
      </c>
      <c r="I120" s="11">
        <f t="shared" si="6"/>
        <v>0</v>
      </c>
      <c r="J120" s="126">
        <v>11334291.02</v>
      </c>
    </row>
    <row r="121" spans="1:13" ht="21" customHeight="1" x14ac:dyDescent="0.2">
      <c r="A121" s="8"/>
      <c r="E121" s="127" t="s">
        <v>496</v>
      </c>
      <c r="F121" s="37">
        <v>12813866.07</v>
      </c>
      <c r="G121" s="11">
        <f t="shared" si="5"/>
        <v>0</v>
      </c>
      <c r="H121" s="11">
        <v>12813866.07</v>
      </c>
      <c r="I121" s="11">
        <f t="shared" si="6"/>
        <v>0</v>
      </c>
      <c r="J121" s="126">
        <v>12813866.07</v>
      </c>
    </row>
    <row r="122" spans="1:13" s="17" customFormat="1" ht="21" customHeight="1" thickBot="1" x14ac:dyDescent="0.25">
      <c r="A122" s="13"/>
      <c r="B122" s="14"/>
      <c r="C122" s="15"/>
      <c r="D122" s="15"/>
      <c r="E122" s="128" t="s">
        <v>15</v>
      </c>
      <c r="F122" s="16">
        <f>SUBTOTAL(9,F116:F121)</f>
        <v>46840294.43</v>
      </c>
      <c r="G122" s="16">
        <f>SUBTOTAL(9,G116:G121)</f>
        <v>0</v>
      </c>
      <c r="H122" s="16">
        <f>SUBTOTAL(9,H116:H121)</f>
        <v>46840294.43</v>
      </c>
      <c r="I122" s="16">
        <f>SUBTOTAL(9,I116:I121)</f>
        <v>0</v>
      </c>
      <c r="J122" s="129">
        <f>SUBTOTAL(9,J116:J121)</f>
        <v>46840294.43</v>
      </c>
    </row>
    <row r="123" spans="1:13" ht="21" customHeight="1" thickTop="1" x14ac:dyDescent="0.2">
      <c r="A123" s="8"/>
      <c r="E123" s="127"/>
      <c r="F123" s="11"/>
      <c r="G123" s="11"/>
      <c r="H123" s="11"/>
      <c r="I123" s="11" t="s">
        <v>0</v>
      </c>
      <c r="J123" s="126"/>
    </row>
    <row r="124" spans="1:13" ht="9.75" customHeight="1" x14ac:dyDescent="0.25">
      <c r="A124" s="8"/>
      <c r="E124" s="125"/>
      <c r="F124" s="26"/>
      <c r="G124" s="26"/>
      <c r="H124" s="26"/>
      <c r="I124" s="26"/>
      <c r="J124" s="132"/>
    </row>
    <row r="125" spans="1:13" ht="21" customHeight="1" thickBot="1" x14ac:dyDescent="0.25">
      <c r="A125" s="27"/>
      <c r="B125" s="28"/>
      <c r="C125" s="6"/>
      <c r="D125" s="6"/>
      <c r="E125" s="133" t="s">
        <v>545</v>
      </c>
      <c r="F125" s="136">
        <f>SUBTOTAL(9,F4:F124)</f>
        <v>337904157.43000001</v>
      </c>
      <c r="G125" s="136">
        <f>G113+G122</f>
        <v>7799876.5600000024</v>
      </c>
      <c r="H125" s="137">
        <f>SUBTOTAL(9,H4:H124)</f>
        <v>345704033.99000001</v>
      </c>
      <c r="I125" s="136">
        <f>I113+I122</f>
        <v>214566.21999996901</v>
      </c>
      <c r="J125" s="138">
        <f>SUBTOTAL(9,J4:J124)</f>
        <v>345918600.20999998</v>
      </c>
    </row>
    <row r="126" spans="1:13" ht="20.100000000000001" customHeight="1" x14ac:dyDescent="0.2">
      <c r="G126" s="29"/>
      <c r="J126" s="29"/>
    </row>
    <row r="127" spans="1:13" ht="20.100000000000001" customHeight="1" x14ac:dyDescent="0.2">
      <c r="F127" s="11"/>
      <c r="G127" s="29"/>
      <c r="H127" s="11"/>
      <c r="J127" s="29"/>
    </row>
    <row r="128" spans="1:13" ht="20.100000000000001" customHeight="1" x14ac:dyDescent="0.2">
      <c r="F128" s="11"/>
      <c r="G128" s="29"/>
      <c r="H128" s="11"/>
      <c r="I128" s="29"/>
      <c r="J128" s="29"/>
    </row>
    <row r="129" spans="6:8" ht="20.100000000000001" customHeight="1" x14ac:dyDescent="0.2">
      <c r="F129" s="30"/>
      <c r="H129" s="30"/>
    </row>
    <row r="130" spans="6:8" ht="20.100000000000001" customHeight="1" x14ac:dyDescent="0.2">
      <c r="F130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2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2:I113 G112:G113 G125 I125 G10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Normal="100" workbookViewId="0">
      <pane xSplit="2" ySplit="1" topLeftCell="C24" activePane="bottomRight" state="frozen"/>
      <selection activeCell="E34" sqref="E34"/>
      <selection pane="topRight" activeCell="E34" sqref="E34"/>
      <selection pane="bottomLeft" activeCell="E34" sqref="E34"/>
      <selection pane="bottomRight" activeCell="E34" sqref="E34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customWidth="1"/>
    <col min="4" max="4" width="30" style="33" bestFit="1" customWidth="1"/>
    <col min="5" max="5" width="27.7109375" style="33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11" customWidth="1"/>
    <col min="10" max="10" width="136.85546875" style="33" customWidth="1"/>
    <col min="11" max="16384" width="9.140625" style="33"/>
  </cols>
  <sheetData>
    <row r="1" spans="1:10" ht="30" customHeight="1" x14ac:dyDescent="0.2">
      <c r="A1" s="147" t="s">
        <v>655</v>
      </c>
      <c r="B1" s="148"/>
      <c r="C1" s="148"/>
      <c r="D1" s="148"/>
      <c r="E1" s="148"/>
      <c r="F1" s="148"/>
      <c r="G1" s="148"/>
      <c r="H1" s="149"/>
      <c r="I1" s="83"/>
    </row>
    <row r="2" spans="1:10" ht="66.75" customHeight="1" x14ac:dyDescent="0.2">
      <c r="A2" s="150" t="s">
        <v>44</v>
      </c>
      <c r="B2" s="151"/>
      <c r="C2" s="35" t="s">
        <v>538</v>
      </c>
      <c r="D2" s="35" t="s">
        <v>647</v>
      </c>
      <c r="E2" s="35" t="s">
        <v>654</v>
      </c>
      <c r="F2" s="35" t="s">
        <v>653</v>
      </c>
      <c r="G2" s="35" t="s">
        <v>652</v>
      </c>
      <c r="H2" s="115" t="s">
        <v>650</v>
      </c>
      <c r="I2" s="34" t="s">
        <v>42</v>
      </c>
    </row>
    <row r="3" spans="1:10" ht="60" x14ac:dyDescent="0.2">
      <c r="A3" s="140" t="s">
        <v>549</v>
      </c>
      <c r="B3" s="36">
        <v>5000</v>
      </c>
      <c r="C3" s="37">
        <v>188691271.93000001</v>
      </c>
      <c r="D3" s="37">
        <f t="shared" ref="D3:D21" si="0">E3-C3</f>
        <v>3571223.7800000012</v>
      </c>
      <c r="E3" s="38">
        <v>192262495.71000001</v>
      </c>
      <c r="F3" s="38">
        <f>'INCREASE(DECREASE)'!B219</f>
        <v>102601.42999999998</v>
      </c>
      <c r="G3" s="37">
        <f>H3-F3-E3</f>
        <v>-25428.260000020266</v>
      </c>
      <c r="H3" s="116">
        <v>192339668.88</v>
      </c>
      <c r="I3" s="114" t="s">
        <v>693</v>
      </c>
      <c r="J3" s="54"/>
    </row>
    <row r="4" spans="1:10" ht="39.950000000000003" customHeight="1" x14ac:dyDescent="0.2">
      <c r="A4" s="140" t="s">
        <v>550</v>
      </c>
      <c r="B4" s="36">
        <v>6100</v>
      </c>
      <c r="C4" s="38">
        <v>18069058</v>
      </c>
      <c r="D4" s="37">
        <f>E4-C4</f>
        <v>1318980.120000001</v>
      </c>
      <c r="E4" s="38">
        <v>19388038.120000001</v>
      </c>
      <c r="F4" s="38">
        <f>'INCREASE(DECREASE)'!C219</f>
        <v>0</v>
      </c>
      <c r="G4" s="37">
        <f t="shared" ref="G4:G21" si="1">H4-F4-E4</f>
        <v>2140.0999999977648</v>
      </c>
      <c r="H4" s="116">
        <v>19390178.219999999</v>
      </c>
      <c r="I4" s="114" t="s">
        <v>685</v>
      </c>
    </row>
    <row r="5" spans="1:10" ht="39.950000000000003" customHeight="1" x14ac:dyDescent="0.2">
      <c r="A5" s="140" t="s">
        <v>551</v>
      </c>
      <c r="B5" s="36">
        <v>6200</v>
      </c>
      <c r="C5" s="38">
        <v>4894417</v>
      </c>
      <c r="D5" s="37">
        <f t="shared" si="0"/>
        <v>331952.75</v>
      </c>
      <c r="E5" s="37">
        <v>5226369.75</v>
      </c>
      <c r="F5" s="38">
        <f>'INCREASE(DECREASE)'!D219</f>
        <v>0</v>
      </c>
      <c r="G5" s="37">
        <f t="shared" si="1"/>
        <v>273.45999999996275</v>
      </c>
      <c r="H5" s="117">
        <v>5226643.21</v>
      </c>
      <c r="I5" s="114" t="s">
        <v>686</v>
      </c>
    </row>
    <row r="6" spans="1:10" ht="39.950000000000003" customHeight="1" x14ac:dyDescent="0.2">
      <c r="A6" s="140" t="s">
        <v>552</v>
      </c>
      <c r="B6" s="36">
        <v>6300</v>
      </c>
      <c r="C6" s="37">
        <v>4434092</v>
      </c>
      <c r="D6" s="37">
        <f t="shared" si="0"/>
        <v>578360.79999999981</v>
      </c>
      <c r="E6" s="37">
        <v>5012452.8</v>
      </c>
      <c r="F6" s="38">
        <f>'INCREASE(DECREASE)'!E219</f>
        <v>2000</v>
      </c>
      <c r="G6" s="37">
        <f t="shared" si="1"/>
        <v>0</v>
      </c>
      <c r="H6" s="117">
        <v>5014452.8</v>
      </c>
      <c r="I6" s="114" t="s">
        <v>692</v>
      </c>
    </row>
    <row r="7" spans="1:10" ht="39.75" customHeight="1" x14ac:dyDescent="0.2">
      <c r="A7" s="140" t="s">
        <v>553</v>
      </c>
      <c r="B7" s="36">
        <v>6400</v>
      </c>
      <c r="C7" s="37">
        <v>439493</v>
      </c>
      <c r="D7" s="37">
        <f t="shared" si="0"/>
        <v>2693586.68</v>
      </c>
      <c r="E7" s="37">
        <v>3133079.68</v>
      </c>
      <c r="F7" s="38">
        <f>'INCREASE(DECREASE)'!F219</f>
        <v>0</v>
      </c>
      <c r="G7" s="37">
        <f t="shared" si="1"/>
        <v>21780.149999999907</v>
      </c>
      <c r="H7" s="117">
        <v>3154859.83</v>
      </c>
      <c r="I7" s="114" t="s">
        <v>687</v>
      </c>
    </row>
    <row r="8" spans="1:10" ht="39.950000000000003" customHeight="1" x14ac:dyDescent="0.2">
      <c r="A8" s="140" t="s">
        <v>554</v>
      </c>
      <c r="B8" s="36">
        <v>6500</v>
      </c>
      <c r="C8" s="37">
        <v>8899863</v>
      </c>
      <c r="D8" s="37">
        <f t="shared" si="0"/>
        <v>201951.26999999955</v>
      </c>
      <c r="E8" s="37">
        <v>9101814.2699999996</v>
      </c>
      <c r="F8" s="38">
        <f>'INCREASE(DECREASE)'!G219</f>
        <v>1770</v>
      </c>
      <c r="G8" s="37">
        <f t="shared" si="1"/>
        <v>15958.990000000224</v>
      </c>
      <c r="H8" s="117">
        <v>9119543.2599999998</v>
      </c>
      <c r="I8" s="114" t="s">
        <v>688</v>
      </c>
    </row>
    <row r="9" spans="1:10" ht="39.950000000000003" customHeight="1" x14ac:dyDescent="0.2">
      <c r="A9" s="140" t="s">
        <v>555</v>
      </c>
      <c r="B9" s="36">
        <v>7100</v>
      </c>
      <c r="C9" s="37">
        <v>1101950</v>
      </c>
      <c r="D9" s="37">
        <f t="shared" si="0"/>
        <v>7897.1599999999162</v>
      </c>
      <c r="E9" s="37">
        <v>1109847.1599999999</v>
      </c>
      <c r="F9" s="38">
        <f>'INCREASE(DECREASE)'!H219</f>
        <v>0</v>
      </c>
      <c r="G9" s="37">
        <f t="shared" si="1"/>
        <v>0</v>
      </c>
      <c r="H9" s="117">
        <v>1109847.1599999999</v>
      </c>
      <c r="I9" s="114"/>
    </row>
    <row r="10" spans="1:10" ht="39.950000000000003" customHeight="1" x14ac:dyDescent="0.2">
      <c r="A10" s="140" t="s">
        <v>556</v>
      </c>
      <c r="B10" s="36">
        <v>7200</v>
      </c>
      <c r="C10" s="37">
        <v>330145</v>
      </c>
      <c r="D10" s="37">
        <f t="shared" si="0"/>
        <v>12000</v>
      </c>
      <c r="E10" s="37">
        <v>342145</v>
      </c>
      <c r="F10" s="38">
        <f>'INCREASE(DECREASE)'!I219</f>
        <v>0</v>
      </c>
      <c r="G10" s="37">
        <f t="shared" si="1"/>
        <v>0</v>
      </c>
      <c r="H10" s="117">
        <v>342145</v>
      </c>
      <c r="I10" s="114"/>
    </row>
    <row r="11" spans="1:10" ht="39.950000000000003" customHeight="1" x14ac:dyDescent="0.2">
      <c r="A11" s="140" t="s">
        <v>557</v>
      </c>
      <c r="B11" s="36">
        <v>7300</v>
      </c>
      <c r="C11" s="37">
        <v>18339623.07</v>
      </c>
      <c r="D11" s="37">
        <f t="shared" si="0"/>
        <v>1217574.9400000013</v>
      </c>
      <c r="E11" s="37">
        <v>19557198.010000002</v>
      </c>
      <c r="F11" s="38">
        <f>'INCREASE(DECREASE)'!J219</f>
        <v>29975.230000000003</v>
      </c>
      <c r="G11" s="37">
        <f t="shared" si="1"/>
        <v>84470.89999999851</v>
      </c>
      <c r="H11" s="117">
        <v>19671644.140000001</v>
      </c>
      <c r="I11" s="114" t="s">
        <v>689</v>
      </c>
    </row>
    <row r="12" spans="1:10" ht="39.950000000000003" customHeight="1" x14ac:dyDescent="0.2">
      <c r="A12" s="140" t="s">
        <v>558</v>
      </c>
      <c r="B12" s="36">
        <v>7400</v>
      </c>
      <c r="C12" s="37">
        <v>4973766</v>
      </c>
      <c r="D12" s="37">
        <f t="shared" si="0"/>
        <v>1388774.9400000004</v>
      </c>
      <c r="E12" s="37">
        <v>6362540.9400000004</v>
      </c>
      <c r="F12" s="38">
        <f>'INCREASE(DECREASE)'!K219</f>
        <v>14385.71</v>
      </c>
      <c r="G12" s="37">
        <f t="shared" si="1"/>
        <v>17642.419999999925</v>
      </c>
      <c r="H12" s="117">
        <v>6394569.0700000003</v>
      </c>
      <c r="I12" s="114" t="s">
        <v>694</v>
      </c>
    </row>
    <row r="13" spans="1:10" ht="39.950000000000003" customHeight="1" x14ac:dyDescent="0.2">
      <c r="A13" s="140" t="s">
        <v>559</v>
      </c>
      <c r="B13" s="36">
        <v>7500</v>
      </c>
      <c r="C13" s="37">
        <v>2126533</v>
      </c>
      <c r="D13" s="37">
        <f t="shared" si="0"/>
        <v>4000</v>
      </c>
      <c r="E13" s="37">
        <v>2130533</v>
      </c>
      <c r="F13" s="38">
        <f>'INCREASE(DECREASE)'!L219</f>
        <v>0</v>
      </c>
      <c r="G13" s="37">
        <f t="shared" si="1"/>
        <v>0</v>
      </c>
      <c r="H13" s="117">
        <v>2130533</v>
      </c>
      <c r="I13" s="114"/>
    </row>
    <row r="14" spans="1:10" ht="39.950000000000003" customHeight="1" x14ac:dyDescent="0.2">
      <c r="A14" s="140" t="s">
        <v>560</v>
      </c>
      <c r="B14" s="36">
        <v>7700</v>
      </c>
      <c r="C14" s="37">
        <v>3721158</v>
      </c>
      <c r="D14" s="37">
        <f t="shared" si="0"/>
        <v>34321.520000000019</v>
      </c>
      <c r="E14" s="37">
        <v>3755479.52</v>
      </c>
      <c r="F14" s="38">
        <f>'INCREASE(DECREASE)'!M219</f>
        <v>0</v>
      </c>
      <c r="G14" s="37">
        <f t="shared" si="1"/>
        <v>0</v>
      </c>
      <c r="H14" s="117">
        <v>3755479.52</v>
      </c>
      <c r="I14" s="114"/>
    </row>
    <row r="15" spans="1:10" ht="39.950000000000003" customHeight="1" x14ac:dyDescent="0.2">
      <c r="A15" s="140" t="s">
        <v>561</v>
      </c>
      <c r="B15" s="36">
        <v>7800</v>
      </c>
      <c r="C15" s="37">
        <v>14486187</v>
      </c>
      <c r="D15" s="37">
        <f t="shared" si="0"/>
        <v>170171.4299999997</v>
      </c>
      <c r="E15" s="37">
        <v>14656358.43</v>
      </c>
      <c r="F15" s="38">
        <f>'INCREASE(DECREASE)'!N219</f>
        <v>480</v>
      </c>
      <c r="G15" s="37">
        <f t="shared" si="1"/>
        <v>0</v>
      </c>
      <c r="H15" s="117">
        <v>14656838.43</v>
      </c>
      <c r="I15" s="114" t="s">
        <v>684</v>
      </c>
    </row>
    <row r="16" spans="1:10" ht="39.950000000000003" customHeight="1" x14ac:dyDescent="0.2">
      <c r="A16" s="140" t="s">
        <v>562</v>
      </c>
      <c r="B16" s="36">
        <v>7900</v>
      </c>
      <c r="C16" s="37">
        <v>23516333.690000001</v>
      </c>
      <c r="D16" s="37">
        <f t="shared" si="0"/>
        <v>878029.20999999717</v>
      </c>
      <c r="E16" s="37">
        <v>24394362.899999999</v>
      </c>
      <c r="F16" s="38">
        <f>'INCREASE(DECREASE)'!O219</f>
        <v>38723.06</v>
      </c>
      <c r="G16" s="37">
        <f t="shared" si="1"/>
        <v>-209420.34999999776</v>
      </c>
      <c r="H16" s="117">
        <v>24223665.609999999</v>
      </c>
      <c r="I16" s="114" t="s">
        <v>695</v>
      </c>
    </row>
    <row r="17" spans="1:10" ht="39.950000000000003" customHeight="1" x14ac:dyDescent="0.2">
      <c r="A17" s="140" t="s">
        <v>563</v>
      </c>
      <c r="B17" s="36">
        <v>8100</v>
      </c>
      <c r="C17" s="37">
        <v>8491675.3100000005</v>
      </c>
      <c r="D17" s="37">
        <f t="shared" si="0"/>
        <v>411103.26999999955</v>
      </c>
      <c r="E17" s="37">
        <v>8902778.5800000001</v>
      </c>
      <c r="F17" s="38">
        <f>'INCREASE(DECREASE)'!P219</f>
        <v>21166</v>
      </c>
      <c r="G17" s="37">
        <f t="shared" si="1"/>
        <v>104913.75</v>
      </c>
      <c r="H17" s="117">
        <v>9028858.3300000001</v>
      </c>
      <c r="I17" s="114" t="s">
        <v>690</v>
      </c>
    </row>
    <row r="18" spans="1:10" ht="39.950000000000003" customHeight="1" x14ac:dyDescent="0.2">
      <c r="A18" s="140" t="s">
        <v>564</v>
      </c>
      <c r="B18" s="36">
        <v>8200</v>
      </c>
      <c r="C18" s="37">
        <v>708313</v>
      </c>
      <c r="D18" s="37">
        <f t="shared" si="0"/>
        <v>29587.790000000037</v>
      </c>
      <c r="E18" s="37">
        <v>737900.79</v>
      </c>
      <c r="F18" s="38">
        <f>'INCREASE(DECREASE)'!Q219</f>
        <v>0</v>
      </c>
      <c r="G18" s="37">
        <f t="shared" si="1"/>
        <v>0</v>
      </c>
      <c r="H18" s="117">
        <v>737900.79</v>
      </c>
      <c r="I18" s="114"/>
    </row>
    <row r="19" spans="1:10" ht="39.950000000000003" customHeight="1" x14ac:dyDescent="0.2">
      <c r="A19" s="140" t="s">
        <v>565</v>
      </c>
      <c r="B19" s="36">
        <v>9100</v>
      </c>
      <c r="C19" s="37">
        <v>202508</v>
      </c>
      <c r="D19" s="37">
        <f t="shared" si="0"/>
        <v>7399784.8300000001</v>
      </c>
      <c r="E19" s="37">
        <v>7602292.8300000001</v>
      </c>
      <c r="F19" s="38">
        <f>'INCREASE(DECREASE)'!R219</f>
        <v>3464.7899999999995</v>
      </c>
      <c r="G19" s="37">
        <f t="shared" si="1"/>
        <v>-12331.160000000149</v>
      </c>
      <c r="H19" s="117">
        <v>7593426.46</v>
      </c>
      <c r="I19" s="114" t="s">
        <v>691</v>
      </c>
    </row>
    <row r="20" spans="1:10" ht="42.75" hidden="1" customHeight="1" x14ac:dyDescent="0.2">
      <c r="A20" s="141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7">
        <v>0</v>
      </c>
    </row>
    <row r="21" spans="1:10" ht="35.25" hidden="1" customHeight="1" x14ac:dyDescent="0.2">
      <c r="A21" s="141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7">
        <v>0</v>
      </c>
    </row>
    <row r="22" spans="1:10" ht="30" customHeight="1" thickBot="1" x14ac:dyDescent="0.25">
      <c r="A22" s="118" t="s">
        <v>547</v>
      </c>
      <c r="B22" s="40"/>
      <c r="C22" s="41">
        <f t="shared" ref="C22:H22" si="2">SUM(C3:C21)</f>
        <v>303426387</v>
      </c>
      <c r="D22" s="41">
        <f t="shared" si="2"/>
        <v>20249300.490000002</v>
      </c>
      <c r="E22" s="41">
        <f t="shared" si="2"/>
        <v>323675687.49000001</v>
      </c>
      <c r="F22" s="41">
        <f t="shared" si="2"/>
        <v>214566.21999999997</v>
      </c>
      <c r="G22" s="41">
        <f t="shared" si="2"/>
        <v>-2.1886080503463745E-8</v>
      </c>
      <c r="H22" s="119">
        <f t="shared" si="2"/>
        <v>323890253.70999998</v>
      </c>
      <c r="I22" s="152"/>
      <c r="J22" s="42"/>
    </row>
    <row r="23" spans="1:10" ht="30" customHeight="1" thickTop="1" x14ac:dyDescent="0.2">
      <c r="A23" s="140" t="s">
        <v>566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0">
        <v>756548.3</v>
      </c>
      <c r="I23" s="153"/>
      <c r="J23" s="44"/>
    </row>
    <row r="24" spans="1:10" ht="30" customHeight="1" x14ac:dyDescent="0.2">
      <c r="A24" s="140" t="s">
        <v>567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1">
        <v>0</v>
      </c>
      <c r="I24" s="153"/>
      <c r="J24" s="44"/>
    </row>
    <row r="25" spans="1:10" ht="30" customHeight="1" x14ac:dyDescent="0.2">
      <c r="A25" s="140" t="s">
        <v>570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7">
        <v>8457932.1300000008</v>
      </c>
      <c r="I25" s="153"/>
      <c r="J25" s="44"/>
    </row>
    <row r="26" spans="1:10" ht="30" customHeight="1" x14ac:dyDescent="0.2">
      <c r="A26" s="140" t="s">
        <v>568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7">
        <v>0</v>
      </c>
      <c r="I26" s="153"/>
      <c r="J26" s="44"/>
    </row>
    <row r="27" spans="1:10" ht="30" customHeight="1" x14ac:dyDescent="0.2">
      <c r="A27" s="140" t="s">
        <v>569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2">
        <v>12813866.07</v>
      </c>
      <c r="I27" s="153"/>
      <c r="J27" s="44"/>
    </row>
    <row r="28" spans="1:10" ht="30" customHeight="1" thickBot="1" x14ac:dyDescent="0.25">
      <c r="A28" s="135" t="s">
        <v>548</v>
      </c>
      <c r="B28" s="123"/>
      <c r="C28" s="41">
        <f>SUM(C22:C27)</f>
        <v>337904157.43000001</v>
      </c>
      <c r="D28" s="41">
        <f t="shared" si="3"/>
        <v>7799876.5600000024</v>
      </c>
      <c r="E28" s="41">
        <f>SUM(E22:E27)</f>
        <v>345704033.99000001</v>
      </c>
      <c r="F28" s="41">
        <f>SUM(F22:F27)</f>
        <v>214566.21999999997</v>
      </c>
      <c r="G28" s="41">
        <f>SUM(G22:G27)</f>
        <v>-2.1886080503463745E-8</v>
      </c>
      <c r="H28" s="119">
        <f>SUM(H22:H27)</f>
        <v>345918600.20999998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345918600.20999998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470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1:H1"/>
    <mergeCell ref="A2:B2"/>
    <mergeCell ref="I22:I28"/>
  </mergeCells>
  <printOptions horizontalCentered="1"/>
  <pageMargins left="0.5" right="0.5" top="0.5" bottom="0.5" header="0.5" footer="0.25"/>
  <pageSetup scale="50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view="pageBreakPreview" zoomScale="60" zoomScaleNormal="100" workbookViewId="0">
      <pane xSplit="2" ySplit="1" topLeftCell="C2" activePane="bottomRight" state="frozen"/>
      <selection activeCell="E34" sqref="E34"/>
      <selection pane="topRight" activeCell="E34" sqref="E34"/>
      <selection pane="bottomLeft" activeCell="E34" sqref="E34"/>
      <selection pane="bottomRight" activeCell="E34" sqref="E34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43" customWidth="1"/>
    <col min="10" max="10" width="136.85546875" style="33" customWidth="1"/>
    <col min="11" max="16384" width="9.140625" style="33"/>
  </cols>
  <sheetData>
    <row r="1" spans="1:10" ht="30" customHeight="1" x14ac:dyDescent="0.2">
      <c r="A1" s="157" t="s">
        <v>655</v>
      </c>
      <c r="B1" s="158"/>
      <c r="C1" s="158"/>
      <c r="D1" s="158"/>
      <c r="E1" s="158"/>
      <c r="F1" s="158"/>
      <c r="G1" s="158"/>
      <c r="H1" s="158"/>
      <c r="I1" s="158"/>
    </row>
    <row r="2" spans="1:10" ht="66.75" customHeight="1" x14ac:dyDescent="0.2">
      <c r="A2" s="150" t="s">
        <v>44</v>
      </c>
      <c r="B2" s="151"/>
      <c r="C2" s="35" t="s">
        <v>538</v>
      </c>
      <c r="D2" s="35" t="s">
        <v>647</v>
      </c>
      <c r="E2" s="35" t="s">
        <v>654</v>
      </c>
      <c r="F2" s="35" t="s">
        <v>653</v>
      </c>
      <c r="G2" s="35" t="s">
        <v>652</v>
      </c>
      <c r="H2" s="115" t="s">
        <v>650</v>
      </c>
      <c r="I2" s="34" t="s">
        <v>42</v>
      </c>
    </row>
    <row r="3" spans="1:10" ht="60" x14ac:dyDescent="0.2">
      <c r="A3" s="140" t="s">
        <v>549</v>
      </c>
      <c r="B3" s="36">
        <v>5000</v>
      </c>
      <c r="C3" s="37">
        <v>188691271.93000001</v>
      </c>
      <c r="D3" s="37">
        <f t="shared" ref="D3:D21" si="0">E3-C3</f>
        <v>3571223.7800000012</v>
      </c>
      <c r="E3" s="38">
        <v>192262495.71000001</v>
      </c>
      <c r="F3" s="38">
        <f>'INCREASE(DECREASE)'!B219</f>
        <v>102601.42999999998</v>
      </c>
      <c r="G3" s="37">
        <f>H3-F3-E3</f>
        <v>-25428.260000020266</v>
      </c>
      <c r="H3" s="116">
        <v>192339668.88</v>
      </c>
      <c r="I3" s="114" t="s">
        <v>693</v>
      </c>
      <c r="J3" s="54"/>
    </row>
    <row r="4" spans="1:10" ht="39.950000000000003" customHeight="1" x14ac:dyDescent="0.2">
      <c r="A4" s="140" t="s">
        <v>550</v>
      </c>
      <c r="B4" s="36">
        <v>6100</v>
      </c>
      <c r="C4" s="38">
        <v>18069058</v>
      </c>
      <c r="D4" s="37">
        <f>E4-C4</f>
        <v>1318980.120000001</v>
      </c>
      <c r="E4" s="38">
        <v>19388038.120000001</v>
      </c>
      <c r="F4" s="38">
        <f>'INCREASE(DECREASE)'!C219</f>
        <v>0</v>
      </c>
      <c r="G4" s="37">
        <f t="shared" ref="G4:G21" si="1">H4-F4-E4</f>
        <v>2140.0999999977648</v>
      </c>
      <c r="H4" s="116">
        <v>19390178.219999999</v>
      </c>
      <c r="I4" s="114" t="s">
        <v>685</v>
      </c>
    </row>
    <row r="5" spans="1:10" ht="39.950000000000003" customHeight="1" x14ac:dyDescent="0.2">
      <c r="A5" s="140" t="s">
        <v>551</v>
      </c>
      <c r="B5" s="36">
        <v>6200</v>
      </c>
      <c r="C5" s="38">
        <v>4894417</v>
      </c>
      <c r="D5" s="37">
        <f t="shared" si="0"/>
        <v>331952.75</v>
      </c>
      <c r="E5" s="37">
        <v>5226369.75</v>
      </c>
      <c r="F5" s="38">
        <f>'INCREASE(DECREASE)'!D219</f>
        <v>0</v>
      </c>
      <c r="G5" s="37">
        <f t="shared" si="1"/>
        <v>273.45999999996275</v>
      </c>
      <c r="H5" s="117">
        <v>5226643.21</v>
      </c>
      <c r="I5" s="114" t="s">
        <v>686</v>
      </c>
    </row>
    <row r="6" spans="1:10" ht="39.950000000000003" customHeight="1" x14ac:dyDescent="0.2">
      <c r="A6" s="140" t="s">
        <v>552</v>
      </c>
      <c r="B6" s="36">
        <v>6300</v>
      </c>
      <c r="C6" s="37">
        <v>4434092</v>
      </c>
      <c r="D6" s="37">
        <f t="shared" si="0"/>
        <v>578360.79999999981</v>
      </c>
      <c r="E6" s="37">
        <v>5012452.8</v>
      </c>
      <c r="F6" s="38">
        <f>'INCREASE(DECREASE)'!E219</f>
        <v>2000</v>
      </c>
      <c r="G6" s="37">
        <f t="shared" si="1"/>
        <v>0</v>
      </c>
      <c r="H6" s="117">
        <v>5014452.8</v>
      </c>
      <c r="I6" s="114" t="s">
        <v>692</v>
      </c>
    </row>
    <row r="7" spans="1:10" ht="39.75" customHeight="1" x14ac:dyDescent="0.2">
      <c r="A7" s="140" t="s">
        <v>553</v>
      </c>
      <c r="B7" s="36">
        <v>6400</v>
      </c>
      <c r="C7" s="37">
        <v>439493</v>
      </c>
      <c r="D7" s="37">
        <f t="shared" si="0"/>
        <v>2693586.68</v>
      </c>
      <c r="E7" s="37">
        <v>3133079.68</v>
      </c>
      <c r="F7" s="38">
        <f>'INCREASE(DECREASE)'!F219</f>
        <v>0</v>
      </c>
      <c r="G7" s="37">
        <f t="shared" si="1"/>
        <v>21780.149999999907</v>
      </c>
      <c r="H7" s="117">
        <v>3154859.83</v>
      </c>
      <c r="I7" s="114" t="s">
        <v>687</v>
      </c>
    </row>
    <row r="8" spans="1:10" ht="39.950000000000003" customHeight="1" x14ac:dyDescent="0.2">
      <c r="A8" s="140" t="s">
        <v>554</v>
      </c>
      <c r="B8" s="36">
        <v>6500</v>
      </c>
      <c r="C8" s="37">
        <v>8899863</v>
      </c>
      <c r="D8" s="37">
        <f t="shared" si="0"/>
        <v>201951.26999999955</v>
      </c>
      <c r="E8" s="37">
        <v>9101814.2699999996</v>
      </c>
      <c r="F8" s="38">
        <f>'INCREASE(DECREASE)'!G219</f>
        <v>1770</v>
      </c>
      <c r="G8" s="37">
        <f t="shared" si="1"/>
        <v>15958.990000000224</v>
      </c>
      <c r="H8" s="117">
        <v>9119543.2599999998</v>
      </c>
      <c r="I8" s="114" t="s">
        <v>688</v>
      </c>
    </row>
    <row r="9" spans="1:10" ht="39.950000000000003" customHeight="1" x14ac:dyDescent="0.2">
      <c r="A9" s="140" t="s">
        <v>555</v>
      </c>
      <c r="B9" s="36">
        <v>7100</v>
      </c>
      <c r="C9" s="37">
        <v>1101950</v>
      </c>
      <c r="D9" s="37">
        <f t="shared" si="0"/>
        <v>7897.1599999999162</v>
      </c>
      <c r="E9" s="37">
        <v>1109847.1599999999</v>
      </c>
      <c r="F9" s="38">
        <f>'INCREASE(DECREASE)'!H219</f>
        <v>0</v>
      </c>
      <c r="G9" s="37">
        <f t="shared" si="1"/>
        <v>0</v>
      </c>
      <c r="H9" s="117">
        <v>1109847.1599999999</v>
      </c>
      <c r="I9" s="114"/>
    </row>
    <row r="10" spans="1:10" ht="39.950000000000003" customHeight="1" x14ac:dyDescent="0.2">
      <c r="A10" s="140" t="s">
        <v>556</v>
      </c>
      <c r="B10" s="36">
        <v>7200</v>
      </c>
      <c r="C10" s="37">
        <v>330145</v>
      </c>
      <c r="D10" s="37">
        <f t="shared" si="0"/>
        <v>12000</v>
      </c>
      <c r="E10" s="37">
        <v>342145</v>
      </c>
      <c r="F10" s="38">
        <f>'INCREASE(DECREASE)'!I219</f>
        <v>0</v>
      </c>
      <c r="G10" s="37">
        <f t="shared" si="1"/>
        <v>0</v>
      </c>
      <c r="H10" s="117">
        <v>342145</v>
      </c>
      <c r="I10" s="114"/>
    </row>
    <row r="11" spans="1:10" ht="39.950000000000003" customHeight="1" x14ac:dyDescent="0.2">
      <c r="A11" s="140" t="s">
        <v>557</v>
      </c>
      <c r="B11" s="36">
        <v>7300</v>
      </c>
      <c r="C11" s="37">
        <v>18339623.07</v>
      </c>
      <c r="D11" s="37">
        <f t="shared" si="0"/>
        <v>1217574.9400000013</v>
      </c>
      <c r="E11" s="37">
        <v>19557198.010000002</v>
      </c>
      <c r="F11" s="38">
        <f>'INCREASE(DECREASE)'!J219</f>
        <v>29975.230000000003</v>
      </c>
      <c r="G11" s="37">
        <f t="shared" si="1"/>
        <v>84470.89999999851</v>
      </c>
      <c r="H11" s="117">
        <v>19671644.140000001</v>
      </c>
      <c r="I11" s="114" t="s">
        <v>689</v>
      </c>
    </row>
    <row r="12" spans="1:10" ht="39.950000000000003" customHeight="1" x14ac:dyDescent="0.2">
      <c r="A12" s="140" t="s">
        <v>558</v>
      </c>
      <c r="B12" s="36">
        <v>7400</v>
      </c>
      <c r="C12" s="37">
        <v>4973766</v>
      </c>
      <c r="D12" s="37">
        <f t="shared" si="0"/>
        <v>1388774.9400000004</v>
      </c>
      <c r="E12" s="37">
        <v>6362540.9400000004</v>
      </c>
      <c r="F12" s="38">
        <f>'INCREASE(DECREASE)'!K219</f>
        <v>14385.71</v>
      </c>
      <c r="G12" s="37">
        <f t="shared" si="1"/>
        <v>17642.419999999925</v>
      </c>
      <c r="H12" s="117">
        <v>6394569.0700000003</v>
      </c>
      <c r="I12" s="114" t="s">
        <v>694</v>
      </c>
    </row>
    <row r="13" spans="1:10" ht="39.950000000000003" customHeight="1" x14ac:dyDescent="0.2">
      <c r="A13" s="140" t="s">
        <v>559</v>
      </c>
      <c r="B13" s="36">
        <v>7500</v>
      </c>
      <c r="C13" s="37">
        <v>2126533</v>
      </c>
      <c r="D13" s="37">
        <f t="shared" si="0"/>
        <v>4000</v>
      </c>
      <c r="E13" s="37">
        <v>2130533</v>
      </c>
      <c r="F13" s="38">
        <f>'INCREASE(DECREASE)'!L219</f>
        <v>0</v>
      </c>
      <c r="G13" s="37">
        <f t="shared" si="1"/>
        <v>0</v>
      </c>
      <c r="H13" s="117">
        <v>2130533</v>
      </c>
      <c r="I13" s="114"/>
    </row>
    <row r="14" spans="1:10" ht="39.950000000000003" customHeight="1" x14ac:dyDescent="0.2">
      <c r="A14" s="140" t="s">
        <v>560</v>
      </c>
      <c r="B14" s="36">
        <v>7700</v>
      </c>
      <c r="C14" s="37">
        <v>3721158</v>
      </c>
      <c r="D14" s="37">
        <f t="shared" si="0"/>
        <v>34321.520000000019</v>
      </c>
      <c r="E14" s="37">
        <v>3755479.52</v>
      </c>
      <c r="F14" s="38">
        <f>'INCREASE(DECREASE)'!M219</f>
        <v>0</v>
      </c>
      <c r="G14" s="37">
        <f t="shared" si="1"/>
        <v>0</v>
      </c>
      <c r="H14" s="117">
        <v>3755479.52</v>
      </c>
      <c r="I14" s="114"/>
    </row>
    <row r="15" spans="1:10" ht="39.950000000000003" customHeight="1" x14ac:dyDescent="0.2">
      <c r="A15" s="140" t="s">
        <v>561</v>
      </c>
      <c r="B15" s="36">
        <v>7800</v>
      </c>
      <c r="C15" s="37">
        <v>14486187</v>
      </c>
      <c r="D15" s="37">
        <f t="shared" si="0"/>
        <v>170171.4299999997</v>
      </c>
      <c r="E15" s="37">
        <v>14656358.43</v>
      </c>
      <c r="F15" s="38">
        <f>'INCREASE(DECREASE)'!N219</f>
        <v>480</v>
      </c>
      <c r="G15" s="37">
        <f t="shared" si="1"/>
        <v>0</v>
      </c>
      <c r="H15" s="117">
        <v>14656838.43</v>
      </c>
      <c r="I15" s="114" t="s">
        <v>684</v>
      </c>
    </row>
    <row r="16" spans="1:10" ht="39.950000000000003" customHeight="1" x14ac:dyDescent="0.2">
      <c r="A16" s="140" t="s">
        <v>562</v>
      </c>
      <c r="B16" s="36">
        <v>7900</v>
      </c>
      <c r="C16" s="37">
        <v>23516333.690000001</v>
      </c>
      <c r="D16" s="37">
        <f t="shared" si="0"/>
        <v>878029.20999999717</v>
      </c>
      <c r="E16" s="37">
        <v>24394362.899999999</v>
      </c>
      <c r="F16" s="38">
        <f>'INCREASE(DECREASE)'!O219</f>
        <v>38723.06</v>
      </c>
      <c r="G16" s="37">
        <f t="shared" si="1"/>
        <v>-209420.34999999776</v>
      </c>
      <c r="H16" s="117">
        <v>24223665.609999999</v>
      </c>
      <c r="I16" s="114" t="s">
        <v>695</v>
      </c>
    </row>
    <row r="17" spans="1:10" ht="39.950000000000003" customHeight="1" x14ac:dyDescent="0.2">
      <c r="A17" s="140" t="s">
        <v>563</v>
      </c>
      <c r="B17" s="36">
        <v>8100</v>
      </c>
      <c r="C17" s="37">
        <v>8491675.3100000005</v>
      </c>
      <c r="D17" s="37">
        <f t="shared" si="0"/>
        <v>411103.26999999955</v>
      </c>
      <c r="E17" s="37">
        <v>8902778.5800000001</v>
      </c>
      <c r="F17" s="38">
        <f>'INCREASE(DECREASE)'!P219</f>
        <v>21166</v>
      </c>
      <c r="G17" s="37">
        <f t="shared" si="1"/>
        <v>104913.75</v>
      </c>
      <c r="H17" s="117">
        <v>9028858.3300000001</v>
      </c>
      <c r="I17" s="114" t="s">
        <v>690</v>
      </c>
    </row>
    <row r="18" spans="1:10" ht="39.950000000000003" customHeight="1" x14ac:dyDescent="0.2">
      <c r="A18" s="140" t="s">
        <v>564</v>
      </c>
      <c r="B18" s="36">
        <v>8200</v>
      </c>
      <c r="C18" s="37">
        <v>708313</v>
      </c>
      <c r="D18" s="37">
        <f t="shared" si="0"/>
        <v>29587.790000000037</v>
      </c>
      <c r="E18" s="37">
        <v>737900.79</v>
      </c>
      <c r="F18" s="38">
        <f>'INCREASE(DECREASE)'!Q219</f>
        <v>0</v>
      </c>
      <c r="G18" s="37">
        <f t="shared" si="1"/>
        <v>0</v>
      </c>
      <c r="H18" s="117">
        <v>737900.79</v>
      </c>
      <c r="I18" s="114"/>
    </row>
    <row r="19" spans="1:10" ht="39.950000000000003" customHeight="1" x14ac:dyDescent="0.2">
      <c r="A19" s="140" t="s">
        <v>565</v>
      </c>
      <c r="B19" s="36">
        <v>9100</v>
      </c>
      <c r="C19" s="37">
        <v>202508</v>
      </c>
      <c r="D19" s="37">
        <f t="shared" si="0"/>
        <v>7399784.8300000001</v>
      </c>
      <c r="E19" s="37">
        <v>7602292.8300000001</v>
      </c>
      <c r="F19" s="38">
        <f>'INCREASE(DECREASE)'!R219</f>
        <v>3464.7899999999995</v>
      </c>
      <c r="G19" s="37">
        <f t="shared" si="1"/>
        <v>-12331.160000000149</v>
      </c>
      <c r="H19" s="117">
        <v>7593426.46</v>
      </c>
      <c r="I19" s="114" t="s">
        <v>691</v>
      </c>
    </row>
    <row r="20" spans="1:10" ht="42.75" hidden="1" customHeight="1" x14ac:dyDescent="0.2">
      <c r="A20" s="141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7">
        <v>0</v>
      </c>
    </row>
    <row r="21" spans="1:10" ht="35.25" hidden="1" customHeight="1" x14ac:dyDescent="0.2">
      <c r="A21" s="141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7">
        <v>0</v>
      </c>
    </row>
    <row r="22" spans="1:10" ht="30" customHeight="1" thickBot="1" x14ac:dyDescent="0.25">
      <c r="A22" s="118" t="s">
        <v>547</v>
      </c>
      <c r="B22" s="40"/>
      <c r="C22" s="41">
        <f t="shared" ref="C22:H22" si="2">SUM(C3:C21)</f>
        <v>303426387</v>
      </c>
      <c r="D22" s="41">
        <f t="shared" si="2"/>
        <v>20249300.490000002</v>
      </c>
      <c r="E22" s="41">
        <f t="shared" si="2"/>
        <v>323675687.49000001</v>
      </c>
      <c r="F22" s="41">
        <f t="shared" si="2"/>
        <v>214566.21999999997</v>
      </c>
      <c r="G22" s="41">
        <f t="shared" si="2"/>
        <v>-2.1886080503463745E-8</v>
      </c>
      <c r="H22" s="119">
        <f t="shared" si="2"/>
        <v>323890253.70999998</v>
      </c>
      <c r="I22" s="152"/>
      <c r="J22" s="42"/>
    </row>
    <row r="23" spans="1:10" ht="30" customHeight="1" thickTop="1" x14ac:dyDescent="0.2">
      <c r="A23" s="140" t="s">
        <v>566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0">
        <v>756548.3</v>
      </c>
      <c r="I23" s="153"/>
      <c r="J23" s="44"/>
    </row>
    <row r="24" spans="1:10" ht="30" customHeight="1" x14ac:dyDescent="0.2">
      <c r="A24" s="140" t="s">
        <v>567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1">
        <v>0</v>
      </c>
      <c r="I24" s="153"/>
      <c r="J24" s="44"/>
    </row>
    <row r="25" spans="1:10" ht="30" customHeight="1" x14ac:dyDescent="0.2">
      <c r="A25" s="140" t="s">
        <v>570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7">
        <v>8457932.1300000008</v>
      </c>
      <c r="I25" s="153"/>
      <c r="J25" s="44"/>
    </row>
    <row r="26" spans="1:10" ht="30" customHeight="1" x14ac:dyDescent="0.2">
      <c r="A26" s="140" t="s">
        <v>568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7">
        <v>0</v>
      </c>
      <c r="I26" s="153"/>
      <c r="J26" s="44"/>
    </row>
    <row r="27" spans="1:10" ht="30" customHeight="1" x14ac:dyDescent="0.2">
      <c r="A27" s="140" t="s">
        <v>569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2">
        <v>12813866.07</v>
      </c>
      <c r="I27" s="153"/>
      <c r="J27" s="44"/>
    </row>
    <row r="28" spans="1:10" ht="30" customHeight="1" thickBot="1" x14ac:dyDescent="0.25">
      <c r="A28" s="135" t="s">
        <v>548</v>
      </c>
      <c r="B28" s="123"/>
      <c r="C28" s="41">
        <f>SUM(C22:C27)</f>
        <v>337904157.43000001</v>
      </c>
      <c r="D28" s="41">
        <f t="shared" si="3"/>
        <v>7799876.5600000024</v>
      </c>
      <c r="E28" s="41">
        <f>SUM(E22:E27)</f>
        <v>345704033.99000001</v>
      </c>
      <c r="F28" s="41">
        <f>SUM(F22:F27)</f>
        <v>214566.21999999997</v>
      </c>
      <c r="G28" s="41">
        <f>SUM(G22:G27)</f>
        <v>-2.1886080503463745E-8</v>
      </c>
      <c r="H28" s="119">
        <f>SUM(H22:H27)</f>
        <v>345918600.20999998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345918600.20999998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470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2:B2"/>
    <mergeCell ref="I22:I28"/>
    <mergeCell ref="A1:I1"/>
  </mergeCells>
  <printOptions horizontalCentered="1"/>
  <pageMargins left="0.5" right="0.5" top="0.5" bottom="0.5" header="0.5" footer="0.25"/>
  <pageSetup paperSize="5" scale="48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9"/>
  <sheetViews>
    <sheetView topLeftCell="A226" zoomScaleNormal="100" zoomScaleSheetLayoutView="90" workbookViewId="0">
      <selection activeCell="E34" sqref="E34"/>
    </sheetView>
  </sheetViews>
  <sheetFormatPr defaultColWidth="9.140625" defaultRowHeight="30" customHeight="1" x14ac:dyDescent="0.2"/>
  <cols>
    <col min="1" max="1" width="81.28515625" style="88" bestFit="1" customWidth="1"/>
    <col min="2" max="2" width="21" style="103" bestFit="1" customWidth="1"/>
    <col min="3" max="3" width="55" style="100" customWidth="1"/>
    <col min="4" max="4" width="9.7109375" style="88" bestFit="1" customWidth="1"/>
    <col min="5" max="5" width="9.140625" style="88"/>
    <col min="6" max="6" width="0" style="88" hidden="1" customWidth="1"/>
    <col min="7" max="16384" width="9.140625" style="88"/>
  </cols>
  <sheetData>
    <row r="1" spans="1:3" ht="30" customHeight="1" x14ac:dyDescent="0.2">
      <c r="A1" s="85" t="s">
        <v>0</v>
      </c>
      <c r="B1" s="86" t="s">
        <v>194</v>
      </c>
      <c r="C1" s="87" t="s">
        <v>25</v>
      </c>
    </row>
    <row r="2" spans="1:3" ht="30" hidden="1" customHeight="1" x14ac:dyDescent="0.2">
      <c r="A2" s="89" t="s">
        <v>2</v>
      </c>
      <c r="B2" s="90"/>
      <c r="C2" s="91"/>
    </row>
    <row r="3" spans="1:3" ht="30" hidden="1" customHeight="1" x14ac:dyDescent="0.2">
      <c r="A3" s="92" t="s">
        <v>114</v>
      </c>
      <c r="B3" s="90"/>
      <c r="C3" s="91"/>
    </row>
    <row r="4" spans="1:3" ht="30" hidden="1" customHeight="1" x14ac:dyDescent="0.2">
      <c r="A4" s="92" t="s">
        <v>330</v>
      </c>
      <c r="B4" s="90"/>
      <c r="C4" s="91"/>
    </row>
    <row r="5" spans="1:3" ht="30" hidden="1" customHeight="1" x14ac:dyDescent="0.2">
      <c r="A5" s="92" t="s">
        <v>115</v>
      </c>
      <c r="B5" s="90"/>
      <c r="C5" s="91"/>
    </row>
    <row r="6" spans="1:3" ht="30" hidden="1" customHeight="1" x14ac:dyDescent="0.2">
      <c r="A6" s="89" t="s">
        <v>26</v>
      </c>
      <c r="B6" s="93">
        <f>SUBTOTAL(9,B2:B5)</f>
        <v>0</v>
      </c>
      <c r="C6" s="91"/>
    </row>
    <row r="7" spans="1:3" ht="30" hidden="1" customHeight="1" x14ac:dyDescent="0.2">
      <c r="A7" s="89"/>
      <c r="B7" s="93"/>
      <c r="C7" s="91"/>
    </row>
    <row r="8" spans="1:3" ht="30" hidden="1" customHeight="1" x14ac:dyDescent="0.2">
      <c r="A8" s="89" t="s">
        <v>206</v>
      </c>
      <c r="B8" s="93">
        <v>0</v>
      </c>
      <c r="C8" s="91" t="s">
        <v>420</v>
      </c>
    </row>
    <row r="9" spans="1:3" ht="30" hidden="1" customHeight="1" x14ac:dyDescent="0.2">
      <c r="A9" s="92"/>
      <c r="B9" s="90"/>
      <c r="C9" s="91"/>
    </row>
    <row r="10" spans="1:3" ht="30" customHeight="1" x14ac:dyDescent="0.2">
      <c r="A10" s="89" t="s">
        <v>3</v>
      </c>
      <c r="B10" s="90"/>
      <c r="C10" s="91"/>
    </row>
    <row r="11" spans="1:3" ht="30" hidden="1" customHeight="1" x14ac:dyDescent="0.2">
      <c r="A11" s="89"/>
      <c r="B11" s="90"/>
      <c r="C11" s="91"/>
    </row>
    <row r="12" spans="1:3" ht="30" hidden="1" customHeight="1" x14ac:dyDescent="0.2">
      <c r="A12" s="92" t="s">
        <v>166</v>
      </c>
      <c r="B12" s="90"/>
      <c r="C12" s="91"/>
    </row>
    <row r="13" spans="1:3" ht="30" hidden="1" customHeight="1" x14ac:dyDescent="0.2">
      <c r="A13" s="92" t="s">
        <v>103</v>
      </c>
      <c r="B13" s="90"/>
      <c r="C13" s="91"/>
    </row>
    <row r="14" spans="1:3" ht="30" hidden="1" customHeight="1" x14ac:dyDescent="0.2">
      <c r="A14" s="92" t="s">
        <v>217</v>
      </c>
      <c r="B14" s="90"/>
      <c r="C14" s="91"/>
    </row>
    <row r="15" spans="1:3" ht="30" hidden="1" customHeight="1" x14ac:dyDescent="0.2">
      <c r="A15" s="92" t="s">
        <v>86</v>
      </c>
      <c r="B15" s="90"/>
      <c r="C15" s="91"/>
    </row>
    <row r="16" spans="1:3" ht="30" hidden="1" customHeight="1" x14ac:dyDescent="0.2">
      <c r="A16" s="92" t="s">
        <v>167</v>
      </c>
      <c r="B16" s="90"/>
      <c r="C16" s="91"/>
    </row>
    <row r="17" spans="1:3" ht="30" hidden="1" customHeight="1" x14ac:dyDescent="0.2">
      <c r="A17" s="92" t="s">
        <v>168</v>
      </c>
      <c r="B17" s="90"/>
      <c r="C17" s="91"/>
    </row>
    <row r="18" spans="1:3" ht="30" hidden="1" customHeight="1" x14ac:dyDescent="0.2">
      <c r="A18" s="92" t="s">
        <v>116</v>
      </c>
      <c r="B18" s="90"/>
      <c r="C18" s="91"/>
    </row>
    <row r="19" spans="1:3" ht="30" hidden="1" customHeight="1" x14ac:dyDescent="0.2">
      <c r="A19" s="92" t="s">
        <v>169</v>
      </c>
      <c r="B19" s="90"/>
      <c r="C19" s="91"/>
    </row>
    <row r="20" spans="1:3" ht="30" hidden="1" customHeight="1" x14ac:dyDescent="0.2">
      <c r="A20" s="92" t="s">
        <v>171</v>
      </c>
      <c r="B20" s="90"/>
      <c r="C20" s="91"/>
    </row>
    <row r="21" spans="1:3" ht="30" hidden="1" customHeight="1" x14ac:dyDescent="0.2">
      <c r="A21" s="92" t="s">
        <v>172</v>
      </c>
      <c r="B21" s="90"/>
      <c r="C21" s="91" t="s">
        <v>529</v>
      </c>
    </row>
    <row r="22" spans="1:3" ht="30" hidden="1" customHeight="1" x14ac:dyDescent="0.2">
      <c r="A22" s="92" t="s">
        <v>112</v>
      </c>
      <c r="B22" s="90"/>
      <c r="C22" s="91"/>
    </row>
    <row r="23" spans="1:3" ht="30" hidden="1" customHeight="1" x14ac:dyDescent="0.2">
      <c r="A23" s="92" t="s">
        <v>173</v>
      </c>
      <c r="B23" s="90"/>
      <c r="C23" s="91"/>
    </row>
    <row r="24" spans="1:3" ht="30" hidden="1" customHeight="1" x14ac:dyDescent="0.2">
      <c r="A24" s="92" t="s">
        <v>154</v>
      </c>
      <c r="B24" s="90"/>
      <c r="C24" s="91" t="s">
        <v>529</v>
      </c>
    </row>
    <row r="25" spans="1:3" ht="30" hidden="1" customHeight="1" x14ac:dyDescent="0.2">
      <c r="A25" s="92" t="s">
        <v>106</v>
      </c>
      <c r="B25" s="90"/>
      <c r="C25" s="91"/>
    </row>
    <row r="26" spans="1:3" ht="30" hidden="1" customHeight="1" x14ac:dyDescent="0.2">
      <c r="A26" s="92" t="s">
        <v>329</v>
      </c>
      <c r="B26" s="90"/>
      <c r="C26" s="106" t="s">
        <v>644</v>
      </c>
    </row>
    <row r="27" spans="1:3" ht="30" hidden="1" customHeight="1" x14ac:dyDescent="0.2">
      <c r="A27" s="92" t="s">
        <v>419</v>
      </c>
      <c r="B27" s="90"/>
      <c r="C27" s="106"/>
    </row>
    <row r="28" spans="1:3" ht="30" hidden="1" customHeight="1" x14ac:dyDescent="0.2">
      <c r="A28" s="92" t="s">
        <v>331</v>
      </c>
      <c r="B28" s="90"/>
      <c r="C28" s="106"/>
    </row>
    <row r="29" spans="1:3" ht="30" hidden="1" customHeight="1" x14ac:dyDescent="0.2">
      <c r="A29" s="92" t="s">
        <v>347</v>
      </c>
      <c r="B29" s="90"/>
      <c r="C29" s="106"/>
    </row>
    <row r="30" spans="1:3" ht="30" hidden="1" customHeight="1" x14ac:dyDescent="0.2">
      <c r="A30" s="92" t="s">
        <v>332</v>
      </c>
      <c r="B30" s="90"/>
      <c r="C30" s="106"/>
    </row>
    <row r="31" spans="1:3" ht="30" hidden="1" customHeight="1" x14ac:dyDescent="0.2">
      <c r="A31" s="92" t="s">
        <v>333</v>
      </c>
      <c r="B31" s="90"/>
      <c r="C31" s="106"/>
    </row>
    <row r="32" spans="1:3" ht="30" hidden="1" customHeight="1" x14ac:dyDescent="0.2">
      <c r="A32" s="92" t="s">
        <v>334</v>
      </c>
      <c r="B32" s="90"/>
      <c r="C32" s="91" t="s">
        <v>645</v>
      </c>
    </row>
    <row r="33" spans="1:3" ht="30" hidden="1" customHeight="1" x14ac:dyDescent="0.2">
      <c r="A33" s="92" t="s">
        <v>117</v>
      </c>
      <c r="B33" s="90"/>
      <c r="C33" s="91"/>
    </row>
    <row r="34" spans="1:3" ht="30" hidden="1" customHeight="1" x14ac:dyDescent="0.2">
      <c r="A34" s="92" t="s">
        <v>118</v>
      </c>
      <c r="B34" s="90"/>
      <c r="C34" s="91"/>
    </row>
    <row r="35" spans="1:3" ht="30" hidden="1" customHeight="1" x14ac:dyDescent="0.2">
      <c r="A35" s="92" t="s">
        <v>335</v>
      </c>
      <c r="B35" s="90"/>
      <c r="C35" s="91"/>
    </row>
    <row r="36" spans="1:3" ht="30" hidden="1" customHeight="1" x14ac:dyDescent="0.2">
      <c r="A36" s="92" t="s">
        <v>348</v>
      </c>
      <c r="B36" s="90"/>
      <c r="C36" s="91"/>
    </row>
    <row r="37" spans="1:3" ht="30" customHeight="1" x14ac:dyDescent="0.2">
      <c r="A37" s="92" t="s">
        <v>477</v>
      </c>
      <c r="B37" s="90">
        <f>1548+1544</f>
        <v>3092</v>
      </c>
      <c r="C37" s="91" t="s">
        <v>530</v>
      </c>
    </row>
    <row r="38" spans="1:3" ht="30" hidden="1" customHeight="1" x14ac:dyDescent="0.2">
      <c r="A38" s="92" t="s">
        <v>478</v>
      </c>
      <c r="B38" s="90"/>
      <c r="C38" s="91"/>
    </row>
    <row r="39" spans="1:3" ht="30" customHeight="1" x14ac:dyDescent="0.2">
      <c r="A39" s="92" t="s">
        <v>349</v>
      </c>
      <c r="B39" s="90">
        <v>499</v>
      </c>
      <c r="C39" s="91" t="s">
        <v>530</v>
      </c>
    </row>
    <row r="40" spans="1:3" ht="30" customHeight="1" x14ac:dyDescent="0.2">
      <c r="A40" s="92" t="s">
        <v>423</v>
      </c>
      <c r="B40" s="90">
        <v>1018</v>
      </c>
      <c r="C40" s="91" t="s">
        <v>530</v>
      </c>
    </row>
    <row r="41" spans="1:3" ht="30" hidden="1" customHeight="1" x14ac:dyDescent="0.2">
      <c r="A41" s="92" t="s">
        <v>336</v>
      </c>
      <c r="B41" s="90"/>
      <c r="C41" s="91"/>
    </row>
    <row r="42" spans="1:3" ht="30" hidden="1" customHeight="1" x14ac:dyDescent="0.2">
      <c r="A42" s="92" t="s">
        <v>113</v>
      </c>
      <c r="B42" s="90"/>
      <c r="C42" s="91"/>
    </row>
    <row r="43" spans="1:3" ht="30" hidden="1" customHeight="1" x14ac:dyDescent="0.2">
      <c r="A43" s="92" t="s">
        <v>337</v>
      </c>
      <c r="B43" s="90"/>
      <c r="C43" s="91"/>
    </row>
    <row r="44" spans="1:3" ht="30" hidden="1" customHeight="1" x14ac:dyDescent="0.2">
      <c r="A44" s="92" t="s">
        <v>338</v>
      </c>
      <c r="B44" s="90"/>
      <c r="C44" s="91"/>
    </row>
    <row r="45" spans="1:3" ht="30" hidden="1" customHeight="1" x14ac:dyDescent="0.2">
      <c r="A45" s="92" t="s">
        <v>424</v>
      </c>
      <c r="B45" s="90"/>
      <c r="C45" s="91"/>
    </row>
    <row r="46" spans="1:3" ht="30" hidden="1" customHeight="1" x14ac:dyDescent="0.2">
      <c r="A46" s="92" t="s">
        <v>425</v>
      </c>
      <c r="B46" s="90"/>
      <c r="C46" s="91"/>
    </row>
    <row r="47" spans="1:3" ht="30" hidden="1" customHeight="1" x14ac:dyDescent="0.2">
      <c r="A47" s="92" t="s">
        <v>429</v>
      </c>
      <c r="B47" s="90"/>
      <c r="C47" s="94"/>
    </row>
    <row r="48" spans="1:3" ht="30" hidden="1" customHeight="1" x14ac:dyDescent="0.2">
      <c r="A48" s="92" t="s">
        <v>517</v>
      </c>
      <c r="B48" s="90"/>
      <c r="C48" s="94"/>
    </row>
    <row r="49" spans="1:3" ht="30" hidden="1" customHeight="1" x14ac:dyDescent="0.2">
      <c r="A49" s="92" t="s">
        <v>473</v>
      </c>
      <c r="B49" s="90"/>
      <c r="C49" s="94"/>
    </row>
    <row r="50" spans="1:3" ht="30" hidden="1" customHeight="1" x14ac:dyDescent="0.2">
      <c r="A50" s="92" t="s">
        <v>476</v>
      </c>
      <c r="B50" s="90"/>
      <c r="C50" s="94"/>
    </row>
    <row r="51" spans="1:3" ht="30" hidden="1" customHeight="1" x14ac:dyDescent="0.2">
      <c r="A51" s="92" t="s">
        <v>500</v>
      </c>
      <c r="B51" s="90"/>
      <c r="C51" s="91"/>
    </row>
    <row r="52" spans="1:3" ht="30" hidden="1" customHeight="1" x14ac:dyDescent="0.2">
      <c r="A52" s="105" t="s">
        <v>635</v>
      </c>
      <c r="B52" s="90"/>
      <c r="C52" s="91" t="s">
        <v>646</v>
      </c>
    </row>
    <row r="53" spans="1:3" ht="30" customHeight="1" x14ac:dyDescent="0.2">
      <c r="A53" s="95" t="s">
        <v>10</v>
      </c>
      <c r="B53" s="51">
        <f>SUBTOTAL(9,B10:B52)</f>
        <v>4609</v>
      </c>
      <c r="C53" s="91"/>
    </row>
    <row r="54" spans="1:3" ht="30" customHeight="1" x14ac:dyDescent="0.2">
      <c r="A54" s="96"/>
      <c r="B54" s="1"/>
      <c r="C54" s="91"/>
    </row>
    <row r="55" spans="1:3" ht="24.75" customHeight="1" x14ac:dyDescent="0.2">
      <c r="A55" s="95" t="s">
        <v>11</v>
      </c>
      <c r="B55" s="1"/>
      <c r="C55" s="91"/>
    </row>
    <row r="56" spans="1:3" ht="28.5" hidden="1" customHeight="1" x14ac:dyDescent="0.2">
      <c r="A56" s="96"/>
      <c r="B56" s="1"/>
      <c r="C56" s="91"/>
    </row>
    <row r="57" spans="1:3" ht="30" hidden="1" customHeight="1" x14ac:dyDescent="0.2">
      <c r="A57" s="96" t="s">
        <v>253</v>
      </c>
      <c r="B57" s="1"/>
      <c r="C57" s="91"/>
    </row>
    <row r="58" spans="1:3" ht="30" hidden="1" customHeight="1" x14ac:dyDescent="0.2">
      <c r="A58" s="96" t="s">
        <v>339</v>
      </c>
      <c r="B58" s="52"/>
      <c r="C58" s="91"/>
    </row>
    <row r="59" spans="1:3" ht="30" hidden="1" customHeight="1" x14ac:dyDescent="0.2">
      <c r="A59" s="96" t="s">
        <v>340</v>
      </c>
      <c r="B59" s="1"/>
      <c r="C59" s="91"/>
    </row>
    <row r="60" spans="1:3" ht="30" hidden="1" customHeight="1" x14ac:dyDescent="0.2">
      <c r="A60" s="96" t="s">
        <v>341</v>
      </c>
      <c r="B60" s="1"/>
      <c r="C60" s="91"/>
    </row>
    <row r="61" spans="1:3" ht="30" hidden="1" customHeight="1" x14ac:dyDescent="0.2">
      <c r="A61" s="96" t="s">
        <v>254</v>
      </c>
      <c r="B61" s="51">
        <f>SUBTOTAL(9,B58:B60)</f>
        <v>0</v>
      </c>
      <c r="C61" s="91"/>
    </row>
    <row r="62" spans="1:3" ht="30" hidden="1" customHeight="1" x14ac:dyDescent="0.2">
      <c r="A62" s="96"/>
      <c r="B62" s="1"/>
      <c r="C62" s="91"/>
    </row>
    <row r="63" spans="1:3" ht="30" hidden="1" customHeight="1" x14ac:dyDescent="0.2">
      <c r="A63" s="96" t="s">
        <v>252</v>
      </c>
      <c r="B63" s="51"/>
      <c r="C63" s="91"/>
    </row>
    <row r="64" spans="1:3" ht="30" hidden="1" customHeight="1" x14ac:dyDescent="0.2">
      <c r="A64" s="96"/>
      <c r="B64" s="1"/>
      <c r="C64" s="91"/>
    </row>
    <row r="65" spans="1:3" ht="30" hidden="1" customHeight="1" x14ac:dyDescent="0.2">
      <c r="A65" s="96" t="s">
        <v>271</v>
      </c>
      <c r="B65" s="51"/>
      <c r="C65" s="91"/>
    </row>
    <row r="66" spans="1:3" ht="30" hidden="1" customHeight="1" x14ac:dyDescent="0.2">
      <c r="A66" s="96"/>
      <c r="B66" s="1"/>
      <c r="C66" s="91"/>
    </row>
    <row r="67" spans="1:3" ht="30" customHeight="1" x14ac:dyDescent="0.2">
      <c r="A67" s="92" t="s">
        <v>180</v>
      </c>
      <c r="B67" s="1"/>
      <c r="C67" s="91"/>
    </row>
    <row r="68" spans="1:3" ht="30" hidden="1" customHeight="1" x14ac:dyDescent="0.2">
      <c r="A68" s="92" t="s">
        <v>64</v>
      </c>
      <c r="B68" s="104">
        <f>'INCREASE(DECREASE)'!U3</f>
        <v>0</v>
      </c>
      <c r="C68" s="91" t="s">
        <v>207</v>
      </c>
    </row>
    <row r="69" spans="1:3" ht="30" customHeight="1" x14ac:dyDescent="0.2">
      <c r="A69" s="92" t="s">
        <v>215</v>
      </c>
      <c r="B69" s="104">
        <f>'INCREASE(DECREASE)'!U4</f>
        <v>5200</v>
      </c>
      <c r="C69" s="91" t="s">
        <v>207</v>
      </c>
    </row>
    <row r="70" spans="1:3" ht="30" customHeight="1" x14ac:dyDescent="0.2">
      <c r="A70" s="92" t="s">
        <v>196</v>
      </c>
      <c r="B70" s="104">
        <f>'INCREASE(DECREASE)'!U5</f>
        <v>391.74</v>
      </c>
      <c r="C70" s="91" t="s">
        <v>207</v>
      </c>
    </row>
    <row r="71" spans="1:3" ht="30" customHeight="1" x14ac:dyDescent="0.2">
      <c r="A71" s="92" t="s">
        <v>74</v>
      </c>
      <c r="B71" s="104">
        <f>'INCREASE(DECREASE)'!U6</f>
        <v>540.11</v>
      </c>
      <c r="C71" s="91" t="s">
        <v>207</v>
      </c>
    </row>
    <row r="72" spans="1:3" ht="30" customHeight="1" x14ac:dyDescent="0.2">
      <c r="A72" s="92" t="s">
        <v>77</v>
      </c>
      <c r="B72" s="104">
        <f>'INCREASE(DECREASE)'!U7</f>
        <v>5283.34</v>
      </c>
      <c r="C72" s="91" t="s">
        <v>207</v>
      </c>
    </row>
    <row r="73" spans="1:3" ht="30" customHeight="1" x14ac:dyDescent="0.2">
      <c r="A73" s="92" t="s">
        <v>78</v>
      </c>
      <c r="B73" s="104">
        <f>'INCREASE(DECREASE)'!U8</f>
        <v>2120</v>
      </c>
      <c r="C73" s="91" t="s">
        <v>207</v>
      </c>
    </row>
    <row r="74" spans="1:3" ht="30" hidden="1" customHeight="1" x14ac:dyDescent="0.2">
      <c r="A74" s="92" t="s">
        <v>68</v>
      </c>
      <c r="B74" s="104">
        <f>'INCREASE(DECREASE)'!U9</f>
        <v>0</v>
      </c>
      <c r="C74" s="91" t="s">
        <v>207</v>
      </c>
    </row>
    <row r="75" spans="1:3" ht="30" customHeight="1" x14ac:dyDescent="0.2">
      <c r="A75" s="92" t="s">
        <v>137</v>
      </c>
      <c r="B75" s="104">
        <f>'INCREASE(DECREASE)'!U10</f>
        <v>1372.1999999999998</v>
      </c>
      <c r="C75" s="91" t="s">
        <v>207</v>
      </c>
    </row>
    <row r="76" spans="1:3" ht="30" customHeight="1" x14ac:dyDescent="0.2">
      <c r="A76" s="92" t="s">
        <v>65</v>
      </c>
      <c r="B76" s="104">
        <f>'INCREASE(DECREASE)'!U11</f>
        <v>3384</v>
      </c>
      <c r="C76" s="91" t="s">
        <v>207</v>
      </c>
    </row>
    <row r="77" spans="1:3" ht="30" customHeight="1" x14ac:dyDescent="0.2">
      <c r="A77" s="92" t="s">
        <v>66</v>
      </c>
      <c r="B77" s="104">
        <f>'INCREASE(DECREASE)'!U12</f>
        <v>2889</v>
      </c>
      <c r="C77" s="91" t="s">
        <v>207</v>
      </c>
    </row>
    <row r="78" spans="1:3" ht="30" customHeight="1" x14ac:dyDescent="0.2">
      <c r="A78" s="92" t="s">
        <v>138</v>
      </c>
      <c r="B78" s="104">
        <f>'INCREASE(DECREASE)'!U13</f>
        <v>1688</v>
      </c>
      <c r="C78" s="91" t="s">
        <v>207</v>
      </c>
    </row>
    <row r="79" spans="1:3" ht="30" customHeight="1" x14ac:dyDescent="0.2">
      <c r="A79" s="92" t="s">
        <v>69</v>
      </c>
      <c r="B79" s="104">
        <f>'INCREASE(DECREASE)'!U14</f>
        <v>2137.5</v>
      </c>
      <c r="C79" s="91" t="s">
        <v>207</v>
      </c>
    </row>
    <row r="80" spans="1:3" ht="30" customHeight="1" x14ac:dyDescent="0.2">
      <c r="A80" s="92" t="s">
        <v>224</v>
      </c>
      <c r="B80" s="104">
        <f>'INCREASE(DECREASE)'!U15</f>
        <v>3031.2</v>
      </c>
      <c r="C80" s="91" t="s">
        <v>207</v>
      </c>
    </row>
    <row r="81" spans="1:3" ht="30" customHeight="1" x14ac:dyDescent="0.2">
      <c r="A81" s="92" t="s">
        <v>107</v>
      </c>
      <c r="B81" s="104">
        <f>'INCREASE(DECREASE)'!U16</f>
        <v>441.72999999999996</v>
      </c>
      <c r="C81" s="91" t="s">
        <v>207</v>
      </c>
    </row>
    <row r="82" spans="1:3" ht="30" hidden="1" customHeight="1" x14ac:dyDescent="0.2">
      <c r="A82" s="92" t="s">
        <v>76</v>
      </c>
      <c r="B82" s="104">
        <f>'INCREASE(DECREASE)'!U17</f>
        <v>0</v>
      </c>
      <c r="C82" s="91" t="s">
        <v>207</v>
      </c>
    </row>
    <row r="83" spans="1:3" ht="30" customHeight="1" x14ac:dyDescent="0.2">
      <c r="A83" s="92" t="s">
        <v>72</v>
      </c>
      <c r="B83" s="104">
        <f>'INCREASE(DECREASE)'!U18</f>
        <v>1644.0000000000002</v>
      </c>
      <c r="C83" s="91" t="s">
        <v>207</v>
      </c>
    </row>
    <row r="84" spans="1:3" ht="30" hidden="1" customHeight="1" x14ac:dyDescent="0.2">
      <c r="A84" s="92" t="s">
        <v>104</v>
      </c>
      <c r="B84" s="104">
        <f>'INCREASE(DECREASE)'!U19</f>
        <v>0</v>
      </c>
      <c r="C84" s="91" t="s">
        <v>207</v>
      </c>
    </row>
    <row r="85" spans="1:3" ht="30" hidden="1" customHeight="1" x14ac:dyDescent="0.2">
      <c r="A85" s="92" t="s">
        <v>67</v>
      </c>
      <c r="B85" s="104">
        <f>'INCREASE(DECREASE)'!U20</f>
        <v>0</v>
      </c>
      <c r="C85" s="91" t="s">
        <v>207</v>
      </c>
    </row>
    <row r="86" spans="1:3" ht="30" customHeight="1" x14ac:dyDescent="0.2">
      <c r="A86" s="92" t="s">
        <v>75</v>
      </c>
      <c r="B86" s="104">
        <f>'INCREASE(DECREASE)'!U21</f>
        <v>219.20000000000002</v>
      </c>
      <c r="C86" s="91" t="s">
        <v>207</v>
      </c>
    </row>
    <row r="87" spans="1:3" ht="30" customHeight="1" x14ac:dyDescent="0.2">
      <c r="A87" s="92" t="s">
        <v>71</v>
      </c>
      <c r="B87" s="104">
        <f>'INCREASE(DECREASE)'!U22</f>
        <v>91.99</v>
      </c>
      <c r="C87" s="91" t="s">
        <v>207</v>
      </c>
    </row>
    <row r="88" spans="1:3" ht="30" customHeight="1" x14ac:dyDescent="0.2">
      <c r="A88" s="92" t="s">
        <v>208</v>
      </c>
      <c r="B88" s="104">
        <f>'INCREASE(DECREASE)'!U23</f>
        <v>5200</v>
      </c>
      <c r="C88" s="91" t="s">
        <v>207</v>
      </c>
    </row>
    <row r="89" spans="1:3" ht="30" hidden="1" customHeight="1" x14ac:dyDescent="0.2">
      <c r="A89" s="92" t="s">
        <v>342</v>
      </c>
      <c r="B89" s="104">
        <f>'INCREASE(DECREASE)'!U24</f>
        <v>0</v>
      </c>
      <c r="C89" s="91" t="s">
        <v>207</v>
      </c>
    </row>
    <row r="90" spans="1:3" ht="30" customHeight="1" x14ac:dyDescent="0.2">
      <c r="A90" s="92" t="s">
        <v>448</v>
      </c>
      <c r="B90" s="104">
        <f>'INCREASE(DECREASE)'!U25</f>
        <v>6583.8</v>
      </c>
      <c r="C90" s="91" t="s">
        <v>207</v>
      </c>
    </row>
    <row r="91" spans="1:3" ht="30" hidden="1" customHeight="1" x14ac:dyDescent="0.2">
      <c r="A91" s="92" t="s">
        <v>573</v>
      </c>
      <c r="B91" s="104">
        <f>'INCREASE(DECREASE)'!U26</f>
        <v>0</v>
      </c>
      <c r="C91" s="91" t="s">
        <v>207</v>
      </c>
    </row>
    <row r="92" spans="1:3" ht="30" customHeight="1" x14ac:dyDescent="0.2">
      <c r="A92" s="92" t="s">
        <v>223</v>
      </c>
      <c r="B92" s="104">
        <f>'INCREASE(DECREASE)'!U27</f>
        <v>7200</v>
      </c>
      <c r="C92" s="91" t="s">
        <v>207</v>
      </c>
    </row>
    <row r="93" spans="1:3" ht="30" customHeight="1" x14ac:dyDescent="0.2">
      <c r="A93" s="92" t="s">
        <v>211</v>
      </c>
      <c r="B93" s="104">
        <f>'INCREASE(DECREASE)'!U28</f>
        <v>343.52</v>
      </c>
      <c r="C93" s="91" t="s">
        <v>207</v>
      </c>
    </row>
    <row r="94" spans="1:3" ht="30" hidden="1" customHeight="1" x14ac:dyDescent="0.2">
      <c r="A94" s="92" t="s">
        <v>73</v>
      </c>
      <c r="B94" s="104">
        <f>'INCREASE(DECREASE)'!U29</f>
        <v>0</v>
      </c>
      <c r="C94" s="91" t="s">
        <v>207</v>
      </c>
    </row>
    <row r="95" spans="1:3" ht="30" hidden="1" customHeight="1" x14ac:dyDescent="0.2">
      <c r="A95" s="92" t="s">
        <v>158</v>
      </c>
      <c r="B95" s="104">
        <f>'INCREASE(DECREASE)'!U30</f>
        <v>0</v>
      </c>
      <c r="C95" s="91" t="s">
        <v>207</v>
      </c>
    </row>
    <row r="96" spans="1:3" ht="30" hidden="1" customHeight="1" x14ac:dyDescent="0.2">
      <c r="A96" s="92" t="s">
        <v>82</v>
      </c>
      <c r="B96" s="104">
        <f>'INCREASE(DECREASE)'!U31</f>
        <v>0</v>
      </c>
      <c r="C96" s="91" t="s">
        <v>207</v>
      </c>
    </row>
    <row r="97" spans="1:3" ht="30" hidden="1" customHeight="1" x14ac:dyDescent="0.2">
      <c r="A97" s="92" t="s">
        <v>136</v>
      </c>
      <c r="B97" s="104">
        <f>'INCREASE(DECREASE)'!U32</f>
        <v>4515</v>
      </c>
      <c r="C97" s="91" t="s">
        <v>207</v>
      </c>
    </row>
    <row r="98" spans="1:3" ht="30" hidden="1" customHeight="1" x14ac:dyDescent="0.2">
      <c r="A98" s="92" t="s">
        <v>70</v>
      </c>
      <c r="B98" s="104">
        <f>'INCREASE(DECREASE)'!U33</f>
        <v>0</v>
      </c>
      <c r="C98" s="91" t="s">
        <v>207</v>
      </c>
    </row>
    <row r="99" spans="1:3" ht="30" customHeight="1" x14ac:dyDescent="0.2">
      <c r="A99" s="92" t="s">
        <v>135</v>
      </c>
      <c r="B99" s="104">
        <f>'INCREASE(DECREASE)'!U34</f>
        <v>773.38</v>
      </c>
      <c r="C99" s="91" t="s">
        <v>207</v>
      </c>
    </row>
    <row r="100" spans="1:3" ht="30" customHeight="1" x14ac:dyDescent="0.2">
      <c r="A100" s="92" t="s">
        <v>468</v>
      </c>
      <c r="B100" s="104">
        <f>'INCREASE(DECREASE)'!U35</f>
        <v>4146.3</v>
      </c>
      <c r="C100" s="91" t="s">
        <v>207</v>
      </c>
    </row>
    <row r="101" spans="1:3" ht="30" customHeight="1" x14ac:dyDescent="0.2">
      <c r="A101" s="92" t="s">
        <v>209</v>
      </c>
      <c r="B101" s="104">
        <f>'INCREASE(DECREASE)'!U36</f>
        <v>573</v>
      </c>
      <c r="C101" s="91" t="s">
        <v>207</v>
      </c>
    </row>
    <row r="102" spans="1:3" ht="30" hidden="1" customHeight="1" x14ac:dyDescent="0.2">
      <c r="A102" s="92" t="s">
        <v>105</v>
      </c>
      <c r="B102" s="104">
        <f>'INCREASE(DECREASE)'!U37</f>
        <v>516</v>
      </c>
      <c r="C102" s="91" t="s">
        <v>207</v>
      </c>
    </row>
    <row r="103" spans="1:3" ht="30" hidden="1" customHeight="1" x14ac:dyDescent="0.2">
      <c r="A103" s="92" t="s">
        <v>270</v>
      </c>
      <c r="B103" s="104">
        <f>'INCREASE(DECREASE)'!U38</f>
        <v>0</v>
      </c>
      <c r="C103" s="91" t="s">
        <v>207</v>
      </c>
    </row>
    <row r="104" spans="1:3" ht="30" customHeight="1" x14ac:dyDescent="0.2">
      <c r="A104" s="92" t="s">
        <v>96</v>
      </c>
      <c r="B104" s="51">
        <f>SUBTOTAL(9,B68:B103)</f>
        <v>60285.01</v>
      </c>
      <c r="C104" s="91"/>
    </row>
    <row r="105" spans="1:3" ht="30" hidden="1" customHeight="1" x14ac:dyDescent="0.2">
      <c r="A105" s="92"/>
      <c r="B105" s="1"/>
      <c r="C105" s="91"/>
    </row>
    <row r="106" spans="1:3" ht="30" hidden="1" customHeight="1" x14ac:dyDescent="0.2">
      <c r="A106" s="92" t="s">
        <v>201</v>
      </c>
      <c r="B106" s="51"/>
      <c r="C106" s="91"/>
    </row>
    <row r="107" spans="1:3" ht="30" customHeight="1" x14ac:dyDescent="0.2">
      <c r="A107" s="92"/>
      <c r="B107" s="90"/>
      <c r="C107" s="91"/>
    </row>
    <row r="108" spans="1:3" ht="30" customHeight="1" x14ac:dyDescent="0.2">
      <c r="A108" s="92" t="s">
        <v>178</v>
      </c>
      <c r="B108" s="1"/>
      <c r="C108" s="91"/>
    </row>
    <row r="109" spans="1:3" ht="30" hidden="1" customHeight="1" x14ac:dyDescent="0.2">
      <c r="A109" s="92" t="s">
        <v>64</v>
      </c>
      <c r="B109" s="104">
        <f>'INCREASE(DECREASE)'!U40</f>
        <v>0</v>
      </c>
      <c r="C109" s="91"/>
    </row>
    <row r="110" spans="1:3" ht="30" customHeight="1" x14ac:dyDescent="0.2">
      <c r="A110" s="92" t="s">
        <v>215</v>
      </c>
      <c r="B110" s="104">
        <f>'INCREASE(DECREASE)'!U41</f>
        <v>1778</v>
      </c>
      <c r="C110" s="91" t="s">
        <v>678</v>
      </c>
    </row>
    <row r="111" spans="1:3" ht="30" hidden="1" customHeight="1" x14ac:dyDescent="0.2">
      <c r="A111" s="97" t="s">
        <v>193</v>
      </c>
      <c r="B111" s="104">
        <f>'INCREASE(DECREASE)'!U42</f>
        <v>0</v>
      </c>
      <c r="C111" s="91"/>
    </row>
    <row r="112" spans="1:3" ht="30" hidden="1" customHeight="1" x14ac:dyDescent="0.2">
      <c r="A112" s="92" t="s">
        <v>79</v>
      </c>
      <c r="B112" s="104">
        <f>'INCREASE(DECREASE)'!U43</f>
        <v>0</v>
      </c>
      <c r="C112" s="91" t="s">
        <v>639</v>
      </c>
    </row>
    <row r="113" spans="1:3" ht="30" hidden="1" customHeight="1" x14ac:dyDescent="0.2">
      <c r="A113" s="92" t="s">
        <v>185</v>
      </c>
      <c r="B113" s="104">
        <f>'INCREASE(DECREASE)'!U44</f>
        <v>0</v>
      </c>
      <c r="C113" s="91" t="s">
        <v>583</v>
      </c>
    </row>
    <row r="114" spans="1:3" ht="30" hidden="1" customHeight="1" x14ac:dyDescent="0.2">
      <c r="A114" s="92" t="s">
        <v>78</v>
      </c>
      <c r="B114" s="104">
        <f>'INCREASE(DECREASE)'!U45</f>
        <v>0</v>
      </c>
      <c r="C114" s="91"/>
    </row>
    <row r="115" spans="1:3" ht="30" hidden="1" customHeight="1" x14ac:dyDescent="0.2">
      <c r="A115" s="92" t="s">
        <v>189</v>
      </c>
      <c r="B115" s="104">
        <f>'INCREASE(DECREASE)'!U46</f>
        <v>0</v>
      </c>
      <c r="C115" s="91"/>
    </row>
    <row r="116" spans="1:3" ht="30" hidden="1" customHeight="1" x14ac:dyDescent="0.2">
      <c r="A116" s="92" t="s">
        <v>137</v>
      </c>
      <c r="B116" s="104">
        <f>'INCREASE(DECREASE)'!U47</f>
        <v>0</v>
      </c>
      <c r="C116" s="91"/>
    </row>
    <row r="117" spans="1:3" ht="30" customHeight="1" x14ac:dyDescent="0.2">
      <c r="A117" s="92" t="s">
        <v>214</v>
      </c>
      <c r="B117" s="104">
        <f>'INCREASE(DECREASE)'!U48</f>
        <v>1926</v>
      </c>
      <c r="C117" s="91" t="s">
        <v>638</v>
      </c>
    </row>
    <row r="118" spans="1:3" ht="30" hidden="1" customHeight="1" x14ac:dyDescent="0.2">
      <c r="A118" s="92" t="s">
        <v>66</v>
      </c>
      <c r="B118" s="104">
        <f>'INCREASE(DECREASE)'!U49</f>
        <v>0</v>
      </c>
      <c r="C118" s="91"/>
    </row>
    <row r="119" spans="1:3" ht="30" hidden="1" customHeight="1" x14ac:dyDescent="0.2">
      <c r="A119" s="92" t="s">
        <v>138</v>
      </c>
      <c r="B119" s="104">
        <f>'INCREASE(DECREASE)'!U50</f>
        <v>0</v>
      </c>
      <c r="C119" s="91"/>
    </row>
    <row r="120" spans="1:3" ht="30" hidden="1" customHeight="1" x14ac:dyDescent="0.2">
      <c r="A120" s="92" t="s">
        <v>69</v>
      </c>
      <c r="B120" s="104">
        <f>'INCREASE(DECREASE)'!U51</f>
        <v>0</v>
      </c>
      <c r="C120" s="91"/>
    </row>
    <row r="121" spans="1:3" ht="30" hidden="1" customHeight="1" x14ac:dyDescent="0.2">
      <c r="A121" s="92" t="s">
        <v>228</v>
      </c>
      <c r="B121" s="104">
        <f>'INCREASE(DECREASE)'!U52</f>
        <v>0</v>
      </c>
      <c r="C121" s="91"/>
    </row>
    <row r="122" spans="1:3" ht="30" hidden="1" customHeight="1" x14ac:dyDescent="0.2">
      <c r="A122" s="92" t="s">
        <v>107</v>
      </c>
      <c r="B122" s="104">
        <f>'INCREASE(DECREASE)'!U53</f>
        <v>0</v>
      </c>
      <c r="C122" s="91"/>
    </row>
    <row r="123" spans="1:3" ht="30" hidden="1" customHeight="1" x14ac:dyDescent="0.2">
      <c r="A123" s="92" t="s">
        <v>76</v>
      </c>
      <c r="B123" s="104">
        <f>'INCREASE(DECREASE)'!U54</f>
        <v>0</v>
      </c>
      <c r="C123" s="91"/>
    </row>
    <row r="124" spans="1:3" ht="30" hidden="1" customHeight="1" x14ac:dyDescent="0.2">
      <c r="A124" s="92" t="s">
        <v>72</v>
      </c>
      <c r="B124" s="104">
        <f>'INCREASE(DECREASE)'!U55</f>
        <v>0</v>
      </c>
      <c r="C124" s="91"/>
    </row>
    <row r="125" spans="1:3" ht="30" hidden="1" customHeight="1" x14ac:dyDescent="0.2">
      <c r="A125" s="98" t="s">
        <v>225</v>
      </c>
      <c r="B125" s="104">
        <f>'INCREASE(DECREASE)'!U56</f>
        <v>0</v>
      </c>
      <c r="C125" s="91"/>
    </row>
    <row r="126" spans="1:3" ht="30" hidden="1" customHeight="1" x14ac:dyDescent="0.2">
      <c r="A126" s="92" t="s">
        <v>67</v>
      </c>
      <c r="B126" s="104">
        <f>'INCREASE(DECREASE)'!U57</f>
        <v>0</v>
      </c>
      <c r="C126" s="91"/>
    </row>
    <row r="127" spans="1:3" ht="30" hidden="1" customHeight="1" x14ac:dyDescent="0.2">
      <c r="A127" s="92" t="s">
        <v>75</v>
      </c>
      <c r="B127" s="104">
        <f>'INCREASE(DECREASE)'!U58</f>
        <v>0</v>
      </c>
      <c r="C127" s="91"/>
    </row>
    <row r="128" spans="1:3" ht="30" hidden="1" customHeight="1" x14ac:dyDescent="0.2">
      <c r="A128" s="92" t="s">
        <v>71</v>
      </c>
      <c r="B128" s="104">
        <f>'INCREASE(DECREASE)'!U59</f>
        <v>0</v>
      </c>
      <c r="C128" s="91"/>
    </row>
    <row r="129" spans="1:3" ht="30" hidden="1" customHeight="1" x14ac:dyDescent="0.2">
      <c r="A129" s="92" t="s">
        <v>208</v>
      </c>
      <c r="B129" s="104">
        <f>'INCREASE(DECREASE)'!U60</f>
        <v>0</v>
      </c>
      <c r="C129" s="91"/>
    </row>
    <row r="130" spans="1:3" ht="30" customHeight="1" x14ac:dyDescent="0.2">
      <c r="A130" s="92" t="s">
        <v>342</v>
      </c>
      <c r="B130" s="104">
        <f>'INCREASE(DECREASE)'!U61</f>
        <v>9386.7099999999991</v>
      </c>
      <c r="C130" s="91" t="s">
        <v>679</v>
      </c>
    </row>
    <row r="131" spans="1:3" ht="30" hidden="1" customHeight="1" x14ac:dyDescent="0.2">
      <c r="A131" s="92" t="s">
        <v>448</v>
      </c>
      <c r="B131" s="104">
        <f>'INCREASE(DECREASE)'!U62</f>
        <v>0</v>
      </c>
      <c r="C131" s="91"/>
    </row>
    <row r="132" spans="1:3" ht="30" customHeight="1" x14ac:dyDescent="0.2">
      <c r="A132" s="92" t="s">
        <v>213</v>
      </c>
      <c r="B132" s="104">
        <f>'INCREASE(DECREASE)'!U63</f>
        <v>19850</v>
      </c>
      <c r="C132" s="91" t="s">
        <v>681</v>
      </c>
    </row>
    <row r="133" spans="1:3" ht="30" customHeight="1" x14ac:dyDescent="0.2">
      <c r="A133" s="92" t="s">
        <v>211</v>
      </c>
      <c r="B133" s="104">
        <f>'INCREASE(DECREASE)'!U64</f>
        <v>20875</v>
      </c>
      <c r="C133" s="91" t="s">
        <v>680</v>
      </c>
    </row>
    <row r="134" spans="1:3" ht="30" hidden="1" customHeight="1" x14ac:dyDescent="0.2">
      <c r="A134" s="92" t="s">
        <v>73</v>
      </c>
      <c r="B134" s="104">
        <f>'INCREASE(DECREASE)'!U65</f>
        <v>0</v>
      </c>
      <c r="C134" s="91"/>
    </row>
    <row r="135" spans="1:3" ht="30" hidden="1" customHeight="1" x14ac:dyDescent="0.2">
      <c r="A135" s="92" t="s">
        <v>235</v>
      </c>
      <c r="B135" s="104">
        <f>'INCREASE(DECREASE)'!U66</f>
        <v>0</v>
      </c>
      <c r="C135" s="91"/>
    </row>
    <row r="136" spans="1:3" ht="30" customHeight="1" x14ac:dyDescent="0.2">
      <c r="A136" s="92" t="s">
        <v>82</v>
      </c>
      <c r="B136" s="104">
        <f>'INCREASE(DECREASE)'!U67</f>
        <v>9986</v>
      </c>
      <c r="C136" s="91" t="s">
        <v>682</v>
      </c>
    </row>
    <row r="137" spans="1:3" ht="30" hidden="1" customHeight="1" x14ac:dyDescent="0.2">
      <c r="A137" s="92" t="s">
        <v>136</v>
      </c>
      <c r="B137" s="104">
        <f>'INCREASE(DECREASE)'!U68</f>
        <v>0</v>
      </c>
      <c r="C137" s="91"/>
    </row>
    <row r="138" spans="1:3" ht="30" hidden="1" customHeight="1" x14ac:dyDescent="0.2">
      <c r="A138" s="92" t="s">
        <v>70</v>
      </c>
      <c r="B138" s="104">
        <f>'INCREASE(DECREASE)'!U69</f>
        <v>0</v>
      </c>
      <c r="C138" s="91"/>
    </row>
    <row r="139" spans="1:3" ht="30" hidden="1" customHeight="1" x14ac:dyDescent="0.2">
      <c r="A139" s="92" t="s">
        <v>135</v>
      </c>
      <c r="B139" s="104">
        <f>'INCREASE(DECREASE)'!U70</f>
        <v>0</v>
      </c>
      <c r="C139" s="91"/>
    </row>
    <row r="140" spans="1:3" ht="30" hidden="1" customHeight="1" x14ac:dyDescent="0.2">
      <c r="A140" s="92" t="s">
        <v>464</v>
      </c>
      <c r="B140" s="104">
        <f>'INCREASE(DECREASE)'!U71</f>
        <v>0</v>
      </c>
      <c r="C140" s="91"/>
    </row>
    <row r="141" spans="1:3" ht="30" hidden="1" customHeight="1" x14ac:dyDescent="0.2">
      <c r="A141" s="97" t="s">
        <v>513</v>
      </c>
      <c r="B141" s="104">
        <f>'INCREASE(DECREASE)'!U72</f>
        <v>0</v>
      </c>
      <c r="C141" s="91"/>
    </row>
    <row r="142" spans="1:3" ht="30" hidden="1" customHeight="1" x14ac:dyDescent="0.2">
      <c r="A142" s="92" t="s">
        <v>105</v>
      </c>
      <c r="B142" s="104">
        <f>'INCREASE(DECREASE)'!U73</f>
        <v>0</v>
      </c>
      <c r="C142" s="91"/>
    </row>
    <row r="143" spans="1:3" ht="30" hidden="1" customHeight="1" x14ac:dyDescent="0.2">
      <c r="A143" s="97" t="s">
        <v>510</v>
      </c>
      <c r="B143" s="104">
        <f>'INCREASE(DECREASE)'!U74</f>
        <v>0</v>
      </c>
      <c r="C143" s="91"/>
    </row>
    <row r="144" spans="1:3" ht="30" hidden="1" customHeight="1" x14ac:dyDescent="0.2">
      <c r="A144" s="105" t="s">
        <v>521</v>
      </c>
      <c r="B144" s="104">
        <f>'INCREASE(DECREASE)'!U75</f>
        <v>0</v>
      </c>
      <c r="C144" s="106"/>
    </row>
    <row r="145" spans="1:3" ht="30" customHeight="1" x14ac:dyDescent="0.2">
      <c r="A145" s="92" t="s">
        <v>97</v>
      </c>
      <c r="B145" s="51">
        <f>SUBTOTAL(9,B108:B144)</f>
        <v>63801.71</v>
      </c>
      <c r="C145" s="91"/>
    </row>
    <row r="146" spans="1:3" ht="30" customHeight="1" x14ac:dyDescent="0.2">
      <c r="A146" s="92"/>
      <c r="B146" s="51"/>
      <c r="C146" s="91"/>
    </row>
    <row r="147" spans="1:3" ht="30" hidden="1" customHeight="1" x14ac:dyDescent="0.2">
      <c r="A147" s="92" t="s">
        <v>249</v>
      </c>
      <c r="B147" s="51"/>
      <c r="C147" s="91"/>
    </row>
    <row r="148" spans="1:3" ht="30" hidden="1" customHeight="1" x14ac:dyDescent="0.2">
      <c r="A148" s="92" t="s">
        <v>511</v>
      </c>
      <c r="B148" s="1"/>
      <c r="C148" s="91" t="s">
        <v>504</v>
      </c>
    </row>
    <row r="149" spans="1:3" ht="30" hidden="1" customHeight="1" x14ac:dyDescent="0.2">
      <c r="A149" s="92" t="s">
        <v>250</v>
      </c>
      <c r="B149" s="51">
        <f>SUBTOTAL(9,B148)</f>
        <v>0</v>
      </c>
      <c r="C149" s="91"/>
    </row>
    <row r="150" spans="1:3" ht="30" hidden="1" customHeight="1" x14ac:dyDescent="0.2">
      <c r="A150" s="92"/>
      <c r="B150" s="51"/>
      <c r="C150" s="91"/>
    </row>
    <row r="151" spans="1:3" ht="30" hidden="1" customHeight="1" x14ac:dyDescent="0.2">
      <c r="A151" s="92" t="s">
        <v>218</v>
      </c>
      <c r="B151" s="51"/>
      <c r="C151" s="91"/>
    </row>
    <row r="152" spans="1:3" ht="30" hidden="1" customHeight="1" x14ac:dyDescent="0.2">
      <c r="A152" s="92" t="s">
        <v>174</v>
      </c>
      <c r="B152" s="1"/>
      <c r="C152" s="91" t="s">
        <v>354</v>
      </c>
    </row>
    <row r="153" spans="1:3" ht="30" hidden="1" customHeight="1" x14ac:dyDescent="0.2">
      <c r="A153" s="92" t="s">
        <v>219</v>
      </c>
      <c r="B153" s="51">
        <f>SUBTOTAL(9,B151:B152)</f>
        <v>0</v>
      </c>
      <c r="C153" s="91"/>
    </row>
    <row r="154" spans="1:3" ht="30" hidden="1" customHeight="1" x14ac:dyDescent="0.2">
      <c r="A154" s="92"/>
      <c r="B154" s="1"/>
      <c r="C154" s="91"/>
    </row>
    <row r="155" spans="1:3" ht="30" hidden="1" customHeight="1" x14ac:dyDescent="0.2">
      <c r="A155" s="92" t="s">
        <v>177</v>
      </c>
      <c r="B155" s="51"/>
      <c r="C155" s="91"/>
    </row>
    <row r="156" spans="1:3" ht="30" hidden="1" customHeight="1" x14ac:dyDescent="0.2">
      <c r="A156" s="92" t="s">
        <v>320</v>
      </c>
      <c r="B156" s="104">
        <f>'INCREASE(DECREASE)'!U77</f>
        <v>0</v>
      </c>
      <c r="C156" s="91" t="s">
        <v>412</v>
      </c>
    </row>
    <row r="157" spans="1:3" ht="30" hidden="1" customHeight="1" x14ac:dyDescent="0.2">
      <c r="A157" s="92" t="s">
        <v>321</v>
      </c>
      <c r="B157" s="104">
        <f>'INCREASE(DECREASE)'!U78</f>
        <v>0</v>
      </c>
      <c r="C157" s="91" t="s">
        <v>413</v>
      </c>
    </row>
    <row r="158" spans="1:3" ht="30" hidden="1" customHeight="1" x14ac:dyDescent="0.2">
      <c r="A158" s="92" t="s">
        <v>98</v>
      </c>
      <c r="B158" s="51">
        <f>SUBTOTAL(9,B155:B157)</f>
        <v>0</v>
      </c>
      <c r="C158" s="91"/>
    </row>
    <row r="159" spans="1:3" ht="30" hidden="1" customHeight="1" x14ac:dyDescent="0.2">
      <c r="A159" s="92"/>
      <c r="B159" s="1"/>
      <c r="C159" s="91"/>
    </row>
    <row r="160" spans="1:3" ht="30" hidden="1" customHeight="1" x14ac:dyDescent="0.2">
      <c r="A160" s="92" t="s">
        <v>179</v>
      </c>
      <c r="B160" s="1"/>
      <c r="C160" s="91"/>
    </row>
    <row r="161" spans="1:3" ht="30" hidden="1" customHeight="1" x14ac:dyDescent="0.2">
      <c r="A161" s="92" t="s">
        <v>319</v>
      </c>
      <c r="B161" s="104">
        <f>'INCREASE(DECREASE)'!U79</f>
        <v>0</v>
      </c>
      <c r="C161" s="91" t="s">
        <v>414</v>
      </c>
    </row>
    <row r="162" spans="1:3" ht="30" hidden="1" customHeight="1" x14ac:dyDescent="0.2">
      <c r="A162" s="92" t="s">
        <v>307</v>
      </c>
      <c r="B162" s="104">
        <f>'INCREASE(DECREASE)'!U80</f>
        <v>0</v>
      </c>
      <c r="C162" s="91" t="s">
        <v>415</v>
      </c>
    </row>
    <row r="163" spans="1:3" ht="30" hidden="1" customHeight="1" x14ac:dyDescent="0.2">
      <c r="A163" s="92" t="s">
        <v>308</v>
      </c>
      <c r="B163" s="104">
        <f>'INCREASE(DECREASE)'!U81</f>
        <v>0</v>
      </c>
      <c r="C163" s="91" t="s">
        <v>416</v>
      </c>
    </row>
    <row r="164" spans="1:3" ht="30" hidden="1" customHeight="1" x14ac:dyDescent="0.2">
      <c r="A164" s="92" t="s">
        <v>309</v>
      </c>
      <c r="B164" s="104">
        <f>'INCREASE(DECREASE)'!U82</f>
        <v>0</v>
      </c>
      <c r="C164" s="91" t="s">
        <v>433</v>
      </c>
    </row>
    <row r="165" spans="1:3" ht="30" hidden="1" customHeight="1" x14ac:dyDescent="0.2">
      <c r="A165" s="92" t="s">
        <v>310</v>
      </c>
      <c r="B165" s="104">
        <f>'INCREASE(DECREASE)'!U83</f>
        <v>0</v>
      </c>
      <c r="C165" s="91" t="s">
        <v>434</v>
      </c>
    </row>
    <row r="166" spans="1:3" ht="30" hidden="1" customHeight="1" x14ac:dyDescent="0.2">
      <c r="A166" s="92" t="s">
        <v>311</v>
      </c>
      <c r="B166" s="104">
        <f>'INCREASE(DECREASE)'!U84</f>
        <v>0</v>
      </c>
      <c r="C166" s="91" t="s">
        <v>444</v>
      </c>
    </row>
    <row r="167" spans="1:3" ht="30" hidden="1" customHeight="1" x14ac:dyDescent="0.2">
      <c r="A167" s="92" t="s">
        <v>312</v>
      </c>
      <c r="B167" s="104">
        <f>'INCREASE(DECREASE)'!U85</f>
        <v>0</v>
      </c>
      <c r="C167" s="91" t="s">
        <v>445</v>
      </c>
    </row>
    <row r="168" spans="1:3" ht="30" hidden="1" customHeight="1" x14ac:dyDescent="0.2">
      <c r="A168" s="92" t="s">
        <v>313</v>
      </c>
      <c r="B168" s="104">
        <f>'INCREASE(DECREASE)'!U86</f>
        <v>0</v>
      </c>
      <c r="C168" s="91" t="s">
        <v>435</v>
      </c>
    </row>
    <row r="169" spans="1:3" ht="30" hidden="1" customHeight="1" x14ac:dyDescent="0.2">
      <c r="A169" s="92" t="s">
        <v>314</v>
      </c>
      <c r="B169" s="104">
        <f>'INCREASE(DECREASE)'!U87</f>
        <v>0</v>
      </c>
      <c r="C169" s="91" t="s">
        <v>436</v>
      </c>
    </row>
    <row r="170" spans="1:3" ht="30" hidden="1" customHeight="1" x14ac:dyDescent="0.2">
      <c r="A170" s="92" t="s">
        <v>315</v>
      </c>
      <c r="B170" s="104">
        <f>'INCREASE(DECREASE)'!U88</f>
        <v>0</v>
      </c>
      <c r="C170" s="91" t="s">
        <v>447</v>
      </c>
    </row>
    <row r="171" spans="1:3" ht="30" hidden="1" customHeight="1" x14ac:dyDescent="0.2">
      <c r="A171" s="92" t="s">
        <v>481</v>
      </c>
      <c r="B171" s="104">
        <f>'INCREASE(DECREASE)'!U89</f>
        <v>0</v>
      </c>
      <c r="C171" s="91" t="s">
        <v>482</v>
      </c>
    </row>
    <row r="172" spans="1:3" ht="30" hidden="1" customHeight="1" x14ac:dyDescent="0.2">
      <c r="A172" s="92" t="s">
        <v>316</v>
      </c>
      <c r="B172" s="104">
        <f>'INCREASE(DECREASE)'!U90</f>
        <v>0</v>
      </c>
      <c r="C172" s="91" t="s">
        <v>446</v>
      </c>
    </row>
    <row r="173" spans="1:3" ht="30" hidden="1" customHeight="1" x14ac:dyDescent="0.2">
      <c r="A173" s="92" t="s">
        <v>483</v>
      </c>
      <c r="B173" s="104">
        <f>'INCREASE(DECREASE)'!U91</f>
        <v>0</v>
      </c>
      <c r="C173" s="91" t="s">
        <v>484</v>
      </c>
    </row>
    <row r="174" spans="1:3" ht="30" hidden="1" customHeight="1" x14ac:dyDescent="0.2">
      <c r="A174" s="92" t="s">
        <v>451</v>
      </c>
      <c r="B174" s="104">
        <f>'INCREASE(DECREASE)'!U92</f>
        <v>0</v>
      </c>
      <c r="C174" s="91" t="s">
        <v>452</v>
      </c>
    </row>
    <row r="175" spans="1:3" ht="30" hidden="1" customHeight="1" x14ac:dyDescent="0.2">
      <c r="A175" s="92" t="s">
        <v>389</v>
      </c>
      <c r="B175" s="104">
        <f>'INCREASE(DECREASE)'!U93</f>
        <v>0</v>
      </c>
      <c r="C175" s="91" t="s">
        <v>437</v>
      </c>
    </row>
    <row r="176" spans="1:3" ht="30" hidden="1" customHeight="1" x14ac:dyDescent="0.2">
      <c r="A176" s="92" t="s">
        <v>479</v>
      </c>
      <c r="B176" s="104">
        <f>'INCREASE(DECREASE)'!U94</f>
        <v>0</v>
      </c>
      <c r="C176" s="91" t="s">
        <v>480</v>
      </c>
    </row>
    <row r="177" spans="1:3" ht="30" hidden="1" customHeight="1" x14ac:dyDescent="0.2">
      <c r="A177" s="92" t="s">
        <v>328</v>
      </c>
      <c r="B177" s="104">
        <f>'INCREASE(DECREASE)'!U95</f>
        <v>0</v>
      </c>
      <c r="C177" s="91" t="s">
        <v>438</v>
      </c>
    </row>
    <row r="178" spans="1:3" ht="30" hidden="1" customHeight="1" x14ac:dyDescent="0.2">
      <c r="A178" s="92" t="s">
        <v>449</v>
      </c>
      <c r="B178" s="104">
        <f>'INCREASE(DECREASE)'!U96</f>
        <v>0</v>
      </c>
      <c r="C178" s="91" t="s">
        <v>450</v>
      </c>
    </row>
    <row r="179" spans="1:3" ht="30" hidden="1" customHeight="1" x14ac:dyDescent="0.2">
      <c r="A179" s="92" t="s">
        <v>317</v>
      </c>
      <c r="B179" s="104">
        <f>'INCREASE(DECREASE)'!U97</f>
        <v>0</v>
      </c>
      <c r="C179" s="91" t="s">
        <v>417</v>
      </c>
    </row>
    <row r="180" spans="1:3" ht="30" hidden="1" customHeight="1" x14ac:dyDescent="0.2">
      <c r="A180" s="92" t="s">
        <v>453</v>
      </c>
      <c r="B180" s="104">
        <f>'INCREASE(DECREASE)'!U98</f>
        <v>0</v>
      </c>
      <c r="C180" s="91" t="s">
        <v>454</v>
      </c>
    </row>
    <row r="181" spans="1:3" ht="30" hidden="1" customHeight="1" x14ac:dyDescent="0.2">
      <c r="A181" s="92" t="s">
        <v>318</v>
      </c>
      <c r="B181" s="104">
        <f>'INCREASE(DECREASE)'!U99</f>
        <v>0</v>
      </c>
      <c r="C181" s="91" t="s">
        <v>418</v>
      </c>
    </row>
    <row r="182" spans="1:3" ht="30" hidden="1" customHeight="1" x14ac:dyDescent="0.2">
      <c r="A182" s="92" t="s">
        <v>99</v>
      </c>
      <c r="B182" s="51">
        <f>SUBTOTAL(9,B160:B181)</f>
        <v>0</v>
      </c>
      <c r="C182" s="91"/>
    </row>
    <row r="183" spans="1:3" ht="30" hidden="1" customHeight="1" x14ac:dyDescent="0.2">
      <c r="A183" s="92"/>
      <c r="B183" s="1"/>
      <c r="C183" s="91"/>
    </row>
    <row r="184" spans="1:3" ht="30" customHeight="1" x14ac:dyDescent="0.2">
      <c r="A184" s="92" t="s">
        <v>181</v>
      </c>
      <c r="B184" s="1"/>
      <c r="C184" s="91"/>
    </row>
    <row r="185" spans="1:3" ht="30" customHeight="1" x14ac:dyDescent="0.2">
      <c r="A185" s="97" t="s">
        <v>514</v>
      </c>
      <c r="B185" s="1">
        <v>16849.150000000001</v>
      </c>
      <c r="C185" s="91" t="s">
        <v>667</v>
      </c>
    </row>
    <row r="186" spans="1:3" ht="30" hidden="1" customHeight="1" x14ac:dyDescent="0.2">
      <c r="A186" s="92" t="s">
        <v>215</v>
      </c>
      <c r="B186" s="1"/>
      <c r="C186" s="91" t="s">
        <v>421</v>
      </c>
    </row>
    <row r="187" spans="1:3" ht="30" hidden="1" customHeight="1" x14ac:dyDescent="0.2">
      <c r="A187" s="92" t="s">
        <v>216</v>
      </c>
      <c r="B187" s="1"/>
      <c r="C187" s="91" t="s">
        <v>421</v>
      </c>
    </row>
    <row r="188" spans="1:3" ht="30" hidden="1" customHeight="1" x14ac:dyDescent="0.2">
      <c r="A188" s="92" t="s">
        <v>77</v>
      </c>
      <c r="B188" s="1"/>
      <c r="C188" s="91" t="s">
        <v>421</v>
      </c>
    </row>
    <row r="189" spans="1:3" ht="30" hidden="1" customHeight="1" x14ac:dyDescent="0.2">
      <c r="A189" s="92" t="s">
        <v>160</v>
      </c>
      <c r="B189" s="1"/>
      <c r="C189" s="91" t="s">
        <v>421</v>
      </c>
    </row>
    <row r="190" spans="1:3" ht="30" hidden="1" customHeight="1" x14ac:dyDescent="0.2">
      <c r="A190" s="92" t="s">
        <v>214</v>
      </c>
      <c r="B190" s="1"/>
      <c r="C190" s="91" t="s">
        <v>421</v>
      </c>
    </row>
    <row r="191" spans="1:3" ht="30" customHeight="1" x14ac:dyDescent="0.2">
      <c r="A191" s="92" t="s">
        <v>138</v>
      </c>
      <c r="B191" s="1">
        <v>4662</v>
      </c>
      <c r="C191" s="91" t="s">
        <v>421</v>
      </c>
    </row>
    <row r="192" spans="1:3" ht="30" hidden="1" customHeight="1" x14ac:dyDescent="0.2">
      <c r="A192" s="92" t="s">
        <v>69</v>
      </c>
      <c r="B192" s="1"/>
      <c r="C192" s="91" t="s">
        <v>421</v>
      </c>
    </row>
    <row r="193" spans="1:3" ht="30" hidden="1" customHeight="1" x14ac:dyDescent="0.2">
      <c r="A193" s="92" t="s">
        <v>227</v>
      </c>
      <c r="B193" s="1"/>
      <c r="C193" s="91" t="s">
        <v>421</v>
      </c>
    </row>
    <row r="194" spans="1:3" ht="30" hidden="1" customHeight="1" x14ac:dyDescent="0.2">
      <c r="A194" s="92" t="s">
        <v>76</v>
      </c>
      <c r="B194" s="1"/>
      <c r="C194" s="91" t="s">
        <v>421</v>
      </c>
    </row>
    <row r="195" spans="1:3" ht="30" hidden="1" customHeight="1" x14ac:dyDescent="0.2">
      <c r="A195" s="92" t="s">
        <v>67</v>
      </c>
      <c r="B195" s="1"/>
      <c r="C195" s="91" t="s">
        <v>421</v>
      </c>
    </row>
    <row r="196" spans="1:3" ht="30" customHeight="1" x14ac:dyDescent="0.2">
      <c r="A196" s="92" t="s">
        <v>75</v>
      </c>
      <c r="B196" s="1">
        <v>2000</v>
      </c>
      <c r="C196" s="91" t="s">
        <v>421</v>
      </c>
    </row>
    <row r="197" spans="1:3" ht="30" hidden="1" customHeight="1" x14ac:dyDescent="0.2">
      <c r="A197" s="92" t="s">
        <v>208</v>
      </c>
      <c r="B197" s="1"/>
      <c r="C197" s="91" t="s">
        <v>421</v>
      </c>
    </row>
    <row r="198" spans="1:3" ht="30" hidden="1" customHeight="1" x14ac:dyDescent="0.2">
      <c r="A198" s="92" t="s">
        <v>342</v>
      </c>
      <c r="B198" s="1"/>
      <c r="C198" s="91" t="s">
        <v>421</v>
      </c>
    </row>
    <row r="199" spans="1:3" ht="30" hidden="1" customHeight="1" x14ac:dyDescent="0.2">
      <c r="A199" s="92" t="s">
        <v>448</v>
      </c>
      <c r="B199" s="1"/>
      <c r="C199" s="91" t="s">
        <v>421</v>
      </c>
    </row>
    <row r="200" spans="1:3" ht="30" hidden="1" customHeight="1" x14ac:dyDescent="0.2">
      <c r="A200" s="92" t="s">
        <v>211</v>
      </c>
      <c r="B200" s="1"/>
      <c r="C200" s="91" t="s">
        <v>421</v>
      </c>
    </row>
    <row r="201" spans="1:3" ht="30" hidden="1" customHeight="1" x14ac:dyDescent="0.2">
      <c r="A201" s="92" t="s">
        <v>251</v>
      </c>
      <c r="B201" s="1"/>
      <c r="C201" s="91" t="s">
        <v>421</v>
      </c>
    </row>
    <row r="202" spans="1:3" ht="30" hidden="1" customHeight="1" x14ac:dyDescent="0.2">
      <c r="A202" s="92" t="s">
        <v>73</v>
      </c>
      <c r="B202" s="1"/>
      <c r="C202" s="91" t="s">
        <v>421</v>
      </c>
    </row>
    <row r="203" spans="1:3" ht="30" hidden="1" customHeight="1" x14ac:dyDescent="0.2">
      <c r="A203" s="92" t="s">
        <v>158</v>
      </c>
      <c r="B203" s="1"/>
      <c r="C203" s="91" t="s">
        <v>421</v>
      </c>
    </row>
    <row r="204" spans="1:3" ht="30" hidden="1" customHeight="1" x14ac:dyDescent="0.2">
      <c r="A204" s="97" t="s">
        <v>540</v>
      </c>
      <c r="B204" s="1"/>
      <c r="C204" s="91" t="s">
        <v>421</v>
      </c>
    </row>
    <row r="205" spans="1:3" ht="30" hidden="1" customHeight="1" x14ac:dyDescent="0.2">
      <c r="A205" s="92" t="s">
        <v>70</v>
      </c>
      <c r="B205" s="1"/>
      <c r="C205" s="91" t="s">
        <v>421</v>
      </c>
    </row>
    <row r="206" spans="1:3" ht="30" hidden="1" customHeight="1" x14ac:dyDescent="0.2">
      <c r="A206" s="92" t="s">
        <v>159</v>
      </c>
      <c r="B206" s="1"/>
      <c r="C206" s="91" t="s">
        <v>421</v>
      </c>
    </row>
    <row r="207" spans="1:3" ht="30" hidden="1" customHeight="1" x14ac:dyDescent="0.2">
      <c r="A207" s="92" t="s">
        <v>448</v>
      </c>
      <c r="B207" s="1"/>
      <c r="C207" s="91" t="s">
        <v>421</v>
      </c>
    </row>
    <row r="208" spans="1:3" ht="30" hidden="1" customHeight="1" x14ac:dyDescent="0.2">
      <c r="A208" s="92" t="s">
        <v>464</v>
      </c>
      <c r="B208" s="1"/>
      <c r="C208" s="91" t="s">
        <v>421</v>
      </c>
    </row>
    <row r="209" spans="1:3" ht="30" hidden="1" customHeight="1" x14ac:dyDescent="0.2">
      <c r="A209" s="92" t="s">
        <v>212</v>
      </c>
      <c r="B209" s="1"/>
      <c r="C209" s="91" t="s">
        <v>421</v>
      </c>
    </row>
    <row r="210" spans="1:3" ht="30" hidden="1" customHeight="1" x14ac:dyDescent="0.2">
      <c r="A210" s="92" t="s">
        <v>298</v>
      </c>
      <c r="B210" s="1"/>
      <c r="C210" s="91" t="s">
        <v>421</v>
      </c>
    </row>
    <row r="211" spans="1:3" ht="30" hidden="1" customHeight="1" x14ac:dyDescent="0.2">
      <c r="A211" s="92" t="s">
        <v>297</v>
      </c>
      <c r="B211" s="99"/>
      <c r="C211" s="91" t="s">
        <v>421</v>
      </c>
    </row>
    <row r="212" spans="1:3" ht="30" customHeight="1" x14ac:dyDescent="0.2">
      <c r="A212" s="92" t="s">
        <v>182</v>
      </c>
      <c r="B212" s="51">
        <f>SUBTOTAL(9,B184:B211)</f>
        <v>23511.15</v>
      </c>
      <c r="C212" s="91"/>
    </row>
    <row r="213" spans="1:3" ht="30" hidden="1" customHeight="1" x14ac:dyDescent="0.2">
      <c r="A213" s="92"/>
      <c r="B213" s="1"/>
      <c r="C213" s="91"/>
    </row>
    <row r="214" spans="1:3" ht="30" hidden="1" customHeight="1" x14ac:dyDescent="0.2">
      <c r="A214" s="92" t="s">
        <v>119</v>
      </c>
      <c r="B214" s="1"/>
      <c r="C214" s="91"/>
    </row>
    <row r="215" spans="1:3" ht="30" hidden="1" customHeight="1" x14ac:dyDescent="0.2">
      <c r="A215" s="92" t="s">
        <v>120</v>
      </c>
      <c r="B215" s="1"/>
      <c r="C215" s="91"/>
    </row>
    <row r="216" spans="1:3" ht="30" hidden="1" customHeight="1" x14ac:dyDescent="0.2">
      <c r="A216" s="92" t="s">
        <v>121</v>
      </c>
      <c r="B216" s="1"/>
      <c r="C216" s="91"/>
    </row>
    <row r="217" spans="1:3" ht="30" hidden="1" customHeight="1" x14ac:dyDescent="0.2">
      <c r="A217" s="92" t="s">
        <v>122</v>
      </c>
      <c r="B217" s="51">
        <f>SUBTOTAL(9,B214:B216)</f>
        <v>0</v>
      </c>
      <c r="C217" s="91"/>
    </row>
    <row r="218" spans="1:3" ht="30" hidden="1" customHeight="1" x14ac:dyDescent="0.2">
      <c r="A218" s="92"/>
      <c r="B218" s="1"/>
      <c r="C218" s="91"/>
    </row>
    <row r="219" spans="1:3" ht="30" hidden="1" customHeight="1" x14ac:dyDescent="0.2">
      <c r="A219" s="92" t="s">
        <v>56</v>
      </c>
      <c r="B219" s="88"/>
      <c r="C219" s="91"/>
    </row>
    <row r="220" spans="1:3" ht="30" hidden="1" customHeight="1" x14ac:dyDescent="0.2">
      <c r="A220" s="92" t="s">
        <v>226</v>
      </c>
      <c r="B220" s="1"/>
      <c r="C220" s="91"/>
    </row>
    <row r="221" spans="1:3" ht="30" hidden="1" customHeight="1" x14ac:dyDescent="0.2">
      <c r="A221" s="92" t="s">
        <v>231</v>
      </c>
      <c r="B221" s="1"/>
      <c r="C221" s="91"/>
    </row>
    <row r="222" spans="1:3" ht="30" hidden="1" customHeight="1" x14ac:dyDescent="0.2">
      <c r="A222" s="92" t="s">
        <v>343</v>
      </c>
      <c r="B222" s="1">
        <v>0</v>
      </c>
      <c r="C222" s="91" t="s">
        <v>411</v>
      </c>
    </row>
    <row r="223" spans="1:3" ht="30" hidden="1" customHeight="1" x14ac:dyDescent="0.2">
      <c r="A223" s="92" t="s">
        <v>57</v>
      </c>
      <c r="B223" s="51">
        <f>SUBTOTAL(9,B219:B222)</f>
        <v>0</v>
      </c>
      <c r="C223" s="91"/>
    </row>
    <row r="224" spans="1:3" ht="30" hidden="1" customHeight="1" x14ac:dyDescent="0.2">
      <c r="A224" s="92"/>
      <c r="B224" s="51"/>
      <c r="C224" s="91"/>
    </row>
    <row r="225" spans="1:3" ht="30" hidden="1" customHeight="1" x14ac:dyDescent="0.2">
      <c r="A225" s="92" t="s">
        <v>234</v>
      </c>
      <c r="B225" s="51"/>
      <c r="C225" s="91"/>
    </row>
    <row r="226" spans="1:3" ht="30" customHeight="1" x14ac:dyDescent="0.2">
      <c r="A226" s="92"/>
      <c r="B226" s="51"/>
      <c r="C226" s="91"/>
    </row>
    <row r="227" spans="1:3" ht="30" customHeight="1" x14ac:dyDescent="0.2">
      <c r="A227" s="92" t="s">
        <v>111</v>
      </c>
      <c r="B227" s="1"/>
      <c r="C227" s="91"/>
    </row>
    <row r="228" spans="1:3" ht="30" customHeight="1" x14ac:dyDescent="0.2">
      <c r="A228" s="92" t="s">
        <v>64</v>
      </c>
      <c r="B228" s="104">
        <f>'INCREASE(DECREASE)'!U101</f>
        <v>2510.9699999999998</v>
      </c>
      <c r="C228" s="91" t="s">
        <v>640</v>
      </c>
    </row>
    <row r="229" spans="1:3" ht="30" customHeight="1" x14ac:dyDescent="0.2">
      <c r="A229" s="92" t="s">
        <v>215</v>
      </c>
      <c r="B229" s="104">
        <f>'INCREASE(DECREASE)'!U102</f>
        <v>14382.26</v>
      </c>
      <c r="C229" s="91" t="s">
        <v>671</v>
      </c>
    </row>
    <row r="230" spans="1:3" ht="30" hidden="1" customHeight="1" x14ac:dyDescent="0.2">
      <c r="A230" s="92" t="s">
        <v>110</v>
      </c>
      <c r="B230" s="104">
        <f>'INCREASE(DECREASE)'!U103</f>
        <v>0</v>
      </c>
      <c r="C230" s="91"/>
    </row>
    <row r="231" spans="1:3" ht="30" hidden="1" customHeight="1" x14ac:dyDescent="0.2">
      <c r="A231" s="92" t="s">
        <v>74</v>
      </c>
      <c r="B231" s="104">
        <f>'INCREASE(DECREASE)'!U104</f>
        <v>0</v>
      </c>
      <c r="C231" s="91"/>
    </row>
    <row r="232" spans="1:3" ht="30" customHeight="1" x14ac:dyDescent="0.2">
      <c r="A232" s="92" t="s">
        <v>83</v>
      </c>
      <c r="B232" s="104">
        <f>'INCREASE(DECREASE)'!U105</f>
        <v>459.98</v>
      </c>
      <c r="C232" s="91" t="s">
        <v>672</v>
      </c>
    </row>
    <row r="233" spans="1:3" ht="30" hidden="1" customHeight="1" x14ac:dyDescent="0.2">
      <c r="A233" s="92" t="s">
        <v>78</v>
      </c>
      <c r="B233" s="104">
        <f>'INCREASE(DECREASE)'!U106</f>
        <v>0</v>
      </c>
      <c r="C233" s="91" t="s">
        <v>641</v>
      </c>
    </row>
    <row r="234" spans="1:3" ht="30" hidden="1" customHeight="1" x14ac:dyDescent="0.2">
      <c r="A234" s="92" t="s">
        <v>197</v>
      </c>
      <c r="B234" s="104">
        <f>'INCREASE(DECREASE)'!U107</f>
        <v>0</v>
      </c>
      <c r="C234" s="91"/>
    </row>
    <row r="235" spans="1:3" ht="30" customHeight="1" x14ac:dyDescent="0.2">
      <c r="A235" s="92" t="s">
        <v>68</v>
      </c>
      <c r="B235" s="104">
        <f>'INCREASE(DECREASE)'!U108</f>
        <v>827.9</v>
      </c>
      <c r="C235" s="91" t="s">
        <v>531</v>
      </c>
    </row>
    <row r="236" spans="1:3" ht="30" hidden="1" customHeight="1" x14ac:dyDescent="0.2">
      <c r="A236" s="92" t="s">
        <v>155</v>
      </c>
      <c r="B236" s="104">
        <f>'INCREASE(DECREASE)'!U109</f>
        <v>0</v>
      </c>
      <c r="C236" s="91"/>
    </row>
    <row r="237" spans="1:3" ht="30" hidden="1" customHeight="1" x14ac:dyDescent="0.2">
      <c r="A237" s="92" t="s">
        <v>65</v>
      </c>
      <c r="B237" s="104">
        <f>'INCREASE(DECREASE)'!U110</f>
        <v>0</v>
      </c>
      <c r="C237" s="91"/>
    </row>
    <row r="238" spans="1:3" ht="30" hidden="1" customHeight="1" x14ac:dyDescent="0.2">
      <c r="A238" s="92" t="s">
        <v>176</v>
      </c>
      <c r="B238" s="104">
        <f>'INCREASE(DECREASE)'!U111</f>
        <v>0</v>
      </c>
      <c r="C238" s="91" t="s">
        <v>642</v>
      </c>
    </row>
    <row r="239" spans="1:3" ht="30" hidden="1" customHeight="1" x14ac:dyDescent="0.2">
      <c r="A239" s="92" t="s">
        <v>80</v>
      </c>
      <c r="B239" s="104">
        <f>'INCREASE(DECREASE)'!U112</f>
        <v>0</v>
      </c>
      <c r="C239" s="91" t="s">
        <v>643</v>
      </c>
    </row>
    <row r="240" spans="1:3" ht="30" hidden="1" customHeight="1" x14ac:dyDescent="0.2">
      <c r="A240" s="92" t="s">
        <v>69</v>
      </c>
      <c r="B240" s="104">
        <f>'INCREASE(DECREASE)'!U113</f>
        <v>0</v>
      </c>
      <c r="C240" s="91"/>
    </row>
    <row r="241" spans="1:3" ht="30" hidden="1" customHeight="1" x14ac:dyDescent="0.2">
      <c r="A241" s="92" t="s">
        <v>224</v>
      </c>
      <c r="B241" s="104">
        <f>'INCREASE(DECREASE)'!U114</f>
        <v>0</v>
      </c>
      <c r="C241" s="91"/>
    </row>
    <row r="242" spans="1:3" ht="30" customHeight="1" x14ac:dyDescent="0.2">
      <c r="A242" s="92" t="s">
        <v>188</v>
      </c>
      <c r="B242" s="104">
        <f>'INCREASE(DECREASE)'!U115</f>
        <v>494.61</v>
      </c>
      <c r="C242" s="91" t="s">
        <v>531</v>
      </c>
    </row>
    <row r="243" spans="1:3" ht="30" hidden="1" customHeight="1" x14ac:dyDescent="0.2">
      <c r="A243" s="92" t="s">
        <v>76</v>
      </c>
      <c r="B243" s="104">
        <f>'INCREASE(DECREASE)'!U116</f>
        <v>0</v>
      </c>
      <c r="C243" s="91" t="s">
        <v>584</v>
      </c>
    </row>
    <row r="244" spans="1:3" ht="30" hidden="1" customHeight="1" x14ac:dyDescent="0.2">
      <c r="A244" s="92" t="s">
        <v>72</v>
      </c>
      <c r="B244" s="104">
        <f>'INCREASE(DECREASE)'!U117</f>
        <v>0</v>
      </c>
      <c r="C244" s="91"/>
    </row>
    <row r="245" spans="1:3" ht="30" hidden="1" customHeight="1" x14ac:dyDescent="0.2">
      <c r="A245" s="92" t="s">
        <v>104</v>
      </c>
      <c r="B245" s="104">
        <f>'INCREASE(DECREASE)'!U118</f>
        <v>0</v>
      </c>
      <c r="C245" s="91"/>
    </row>
    <row r="246" spans="1:3" ht="30" customHeight="1" x14ac:dyDescent="0.2">
      <c r="A246" s="92" t="s">
        <v>67</v>
      </c>
      <c r="B246" s="104">
        <f>'INCREASE(DECREASE)'!U119</f>
        <v>3467.2000000000003</v>
      </c>
      <c r="C246" s="91" t="s">
        <v>674</v>
      </c>
    </row>
    <row r="247" spans="1:3" ht="30" hidden="1" customHeight="1" x14ac:dyDescent="0.2">
      <c r="A247" s="92" t="s">
        <v>75</v>
      </c>
      <c r="B247" s="104">
        <f>'INCREASE(DECREASE)'!U120</f>
        <v>0</v>
      </c>
      <c r="C247" s="91" t="s">
        <v>531</v>
      </c>
    </row>
    <row r="248" spans="1:3" ht="30" hidden="1" customHeight="1" x14ac:dyDescent="0.2">
      <c r="A248" s="92" t="s">
        <v>71</v>
      </c>
      <c r="B248" s="104">
        <f>'INCREASE(DECREASE)'!U121</f>
        <v>0</v>
      </c>
      <c r="C248" s="91"/>
    </row>
    <row r="249" spans="1:3" ht="30" customHeight="1" x14ac:dyDescent="0.2">
      <c r="A249" s="92" t="s">
        <v>208</v>
      </c>
      <c r="B249" s="104">
        <f>'INCREASE(DECREASE)'!U122</f>
        <v>4904</v>
      </c>
      <c r="C249" s="91" t="s">
        <v>640</v>
      </c>
    </row>
    <row r="250" spans="1:3" ht="30" hidden="1" customHeight="1" x14ac:dyDescent="0.2">
      <c r="A250" s="92" t="s">
        <v>342</v>
      </c>
      <c r="B250" s="104">
        <f>'INCREASE(DECREASE)'!U123</f>
        <v>0</v>
      </c>
      <c r="C250" s="91" t="s">
        <v>585</v>
      </c>
    </row>
    <row r="251" spans="1:3" ht="30" hidden="1" customHeight="1" x14ac:dyDescent="0.2">
      <c r="A251" s="92" t="s">
        <v>448</v>
      </c>
      <c r="B251" s="104">
        <f>'INCREASE(DECREASE)'!U124</f>
        <v>0</v>
      </c>
      <c r="C251" s="91"/>
    </row>
    <row r="252" spans="1:3" ht="30" customHeight="1" x14ac:dyDescent="0.2">
      <c r="A252" s="92" t="s">
        <v>668</v>
      </c>
      <c r="B252" s="104">
        <f>'INCREASE(DECREASE)'!U125</f>
        <v>12</v>
      </c>
      <c r="C252" s="91" t="s">
        <v>675</v>
      </c>
    </row>
    <row r="253" spans="1:3" ht="30" customHeight="1" x14ac:dyDescent="0.2">
      <c r="A253" s="92" t="s">
        <v>213</v>
      </c>
      <c r="B253" s="104">
        <f>'INCREASE(DECREASE)'!U126</f>
        <v>3750</v>
      </c>
      <c r="C253" s="91" t="s">
        <v>676</v>
      </c>
    </row>
    <row r="254" spans="1:3" ht="30" customHeight="1" x14ac:dyDescent="0.2">
      <c r="A254" s="92" t="s">
        <v>211</v>
      </c>
      <c r="B254" s="104">
        <f>'INCREASE(DECREASE)'!U127</f>
        <v>282.37</v>
      </c>
      <c r="C254" s="91" t="s">
        <v>531</v>
      </c>
    </row>
    <row r="255" spans="1:3" ht="30" customHeight="1" x14ac:dyDescent="0.2">
      <c r="A255" s="92" t="s">
        <v>73</v>
      </c>
      <c r="B255" s="104">
        <f>'INCREASE(DECREASE)'!U128</f>
        <v>512.51</v>
      </c>
      <c r="C255" s="91" t="s">
        <v>531</v>
      </c>
    </row>
    <row r="256" spans="1:3" ht="30" customHeight="1" x14ac:dyDescent="0.2">
      <c r="A256" s="92" t="s">
        <v>81</v>
      </c>
      <c r="B256" s="104">
        <f>'INCREASE(DECREASE)'!U129</f>
        <v>26799.66</v>
      </c>
      <c r="C256" s="91" t="s">
        <v>677</v>
      </c>
    </row>
    <row r="257" spans="1:3" ht="30" hidden="1" customHeight="1" x14ac:dyDescent="0.2">
      <c r="A257" s="92" t="s">
        <v>102</v>
      </c>
      <c r="B257" s="104">
        <f>'INCREASE(DECREASE)'!U130</f>
        <v>0</v>
      </c>
      <c r="C257" s="91"/>
    </row>
    <row r="258" spans="1:3" ht="30" hidden="1" customHeight="1" x14ac:dyDescent="0.2">
      <c r="A258" s="92" t="s">
        <v>82</v>
      </c>
      <c r="B258" s="104">
        <f>'INCREASE(DECREASE)'!U131</f>
        <v>0</v>
      </c>
      <c r="C258" s="91"/>
    </row>
    <row r="259" spans="1:3" ht="30" hidden="1" customHeight="1" x14ac:dyDescent="0.2">
      <c r="A259" s="92" t="s">
        <v>136</v>
      </c>
      <c r="B259" s="104">
        <f>'INCREASE(DECREASE)'!U132</f>
        <v>0</v>
      </c>
      <c r="C259" s="91"/>
    </row>
    <row r="260" spans="1:3" ht="30" hidden="1" customHeight="1" x14ac:dyDescent="0.2">
      <c r="A260" s="92" t="s">
        <v>70</v>
      </c>
      <c r="B260" s="104">
        <f>'INCREASE(DECREASE)'!U133</f>
        <v>0</v>
      </c>
      <c r="C260" s="91"/>
    </row>
    <row r="261" spans="1:3" ht="30" hidden="1" customHeight="1" x14ac:dyDescent="0.2">
      <c r="A261" s="92" t="s">
        <v>198</v>
      </c>
      <c r="B261" s="104">
        <f>'INCREASE(DECREASE)'!U134</f>
        <v>0</v>
      </c>
      <c r="C261" s="91"/>
    </row>
    <row r="262" spans="1:3" ht="30" hidden="1" customHeight="1" x14ac:dyDescent="0.2">
      <c r="A262" s="92" t="s">
        <v>515</v>
      </c>
      <c r="B262" s="104">
        <f>'INCREASE(DECREASE)'!U135</f>
        <v>0</v>
      </c>
      <c r="C262" s="91"/>
    </row>
    <row r="263" spans="1:3" ht="30" customHeight="1" x14ac:dyDescent="0.2">
      <c r="A263" s="92" t="s">
        <v>464</v>
      </c>
      <c r="B263" s="104">
        <f>'INCREASE(DECREASE)'!U136</f>
        <v>145.88999999999999</v>
      </c>
      <c r="C263" s="91" t="s">
        <v>531</v>
      </c>
    </row>
    <row r="264" spans="1:3" ht="30" hidden="1" customHeight="1" x14ac:dyDescent="0.2">
      <c r="A264" s="92" t="s">
        <v>212</v>
      </c>
      <c r="B264" s="104">
        <f>'INCREASE(DECREASE)'!U137</f>
        <v>0</v>
      </c>
      <c r="C264" s="91"/>
    </row>
    <row r="265" spans="1:3" ht="30" hidden="1" customHeight="1" x14ac:dyDescent="0.2">
      <c r="A265" s="92" t="s">
        <v>105</v>
      </c>
      <c r="B265" s="104">
        <f>'INCREASE(DECREASE)'!U138</f>
        <v>0</v>
      </c>
      <c r="C265" s="91"/>
    </row>
    <row r="266" spans="1:3" ht="30" customHeight="1" x14ac:dyDescent="0.2">
      <c r="A266" s="92" t="s">
        <v>156</v>
      </c>
      <c r="B266" s="104">
        <f>'INCREASE(DECREASE)'!U139</f>
        <v>2000</v>
      </c>
      <c r="C266" s="91" t="s">
        <v>642</v>
      </c>
    </row>
    <row r="267" spans="1:3" ht="30" hidden="1" customHeight="1" x14ac:dyDescent="0.2">
      <c r="A267" s="92" t="s">
        <v>571</v>
      </c>
      <c r="B267" s="104">
        <f>'INCREASE(DECREASE)'!U140</f>
        <v>0</v>
      </c>
      <c r="C267" s="91"/>
    </row>
    <row r="268" spans="1:3" ht="30" hidden="1" customHeight="1" x14ac:dyDescent="0.2">
      <c r="A268" s="92" t="s">
        <v>346</v>
      </c>
      <c r="B268" s="104">
        <f>'INCREASE(DECREASE)'!U141</f>
        <v>0</v>
      </c>
      <c r="C268" s="106"/>
    </row>
    <row r="269" spans="1:3" ht="30" customHeight="1" x14ac:dyDescent="0.2">
      <c r="A269" s="92" t="s">
        <v>463</v>
      </c>
      <c r="B269" s="104">
        <f>'INCREASE(DECREASE)'!U142</f>
        <v>40</v>
      </c>
      <c r="C269" s="91" t="s">
        <v>572</v>
      </c>
    </row>
    <row r="270" spans="1:3" ht="30" hidden="1" customHeight="1" x14ac:dyDescent="0.2">
      <c r="A270" s="92" t="s">
        <v>344</v>
      </c>
      <c r="B270" s="104">
        <f>'INCREASE(DECREASE)'!U143</f>
        <v>0</v>
      </c>
      <c r="C270" s="91"/>
    </row>
    <row r="271" spans="1:3" ht="30" hidden="1" customHeight="1" x14ac:dyDescent="0.2">
      <c r="A271" s="92" t="s">
        <v>518</v>
      </c>
      <c r="B271" s="104"/>
      <c r="C271" s="91"/>
    </row>
    <row r="272" spans="1:3" s="101" customFormat="1" ht="30" hidden="1" customHeight="1" x14ac:dyDescent="0.2">
      <c r="A272" s="92" t="s">
        <v>345</v>
      </c>
      <c r="B272" s="104">
        <f>'INCREASE(DECREASE)'!U145</f>
        <v>0</v>
      </c>
      <c r="C272" s="106" t="s">
        <v>532</v>
      </c>
    </row>
    <row r="273" spans="1:3" s="101" customFormat="1" ht="30" customHeight="1" x14ac:dyDescent="0.2">
      <c r="A273" s="92" t="s">
        <v>469</v>
      </c>
      <c r="B273" s="104">
        <f>'INCREASE(DECREASE)'!U146</f>
        <v>25</v>
      </c>
      <c r="C273" s="91" t="s">
        <v>533</v>
      </c>
    </row>
    <row r="274" spans="1:3" ht="30" customHeight="1" x14ac:dyDescent="0.2">
      <c r="A274" s="92" t="s">
        <v>499</v>
      </c>
      <c r="B274" s="104">
        <f>'INCREASE(DECREASE)'!U147</f>
        <v>1745</v>
      </c>
      <c r="C274" s="106" t="s">
        <v>534</v>
      </c>
    </row>
    <row r="275" spans="1:3" ht="30" customHeight="1" x14ac:dyDescent="0.2">
      <c r="A275" s="92" t="s">
        <v>164</v>
      </c>
      <c r="B275" s="51">
        <f>SUBTOTAL(9,B228:B274)</f>
        <v>62359.35</v>
      </c>
      <c r="C275" s="91"/>
    </row>
    <row r="276" spans="1:3" ht="30" customHeight="1" x14ac:dyDescent="0.2">
      <c r="A276" s="92"/>
      <c r="B276" s="51"/>
      <c r="C276" s="91"/>
    </row>
    <row r="277" spans="1:3" ht="30" hidden="1" customHeight="1" x14ac:dyDescent="0.2">
      <c r="A277" s="92" t="s">
        <v>123</v>
      </c>
      <c r="B277" s="51"/>
      <c r="C277" s="91"/>
    </row>
    <row r="278" spans="1:3" ht="30" hidden="1" customHeight="1" x14ac:dyDescent="0.2">
      <c r="A278" s="92"/>
      <c r="B278" s="51"/>
      <c r="C278" s="91"/>
    </row>
    <row r="279" spans="1:3" ht="30" hidden="1" customHeight="1" x14ac:dyDescent="0.2">
      <c r="A279" s="92" t="s">
        <v>49</v>
      </c>
      <c r="B279" s="51"/>
      <c r="C279" s="91"/>
    </row>
    <row r="280" spans="1:3" ht="30" hidden="1" customHeight="1" x14ac:dyDescent="0.2">
      <c r="A280" s="92" t="s">
        <v>175</v>
      </c>
      <c r="B280" s="1"/>
      <c r="C280" s="91"/>
    </row>
    <row r="281" spans="1:3" ht="30" hidden="1" customHeight="1" x14ac:dyDescent="0.2">
      <c r="A281" s="92" t="s">
        <v>50</v>
      </c>
      <c r="B281" s="51">
        <f>SUBTOTAL(9,B280)</f>
        <v>0</v>
      </c>
      <c r="C281" s="91"/>
    </row>
    <row r="282" spans="1:3" ht="30" hidden="1" customHeight="1" x14ac:dyDescent="0.2">
      <c r="A282" s="92"/>
      <c r="B282" s="51"/>
      <c r="C282" s="91"/>
    </row>
    <row r="283" spans="1:3" ht="30" hidden="1" customHeight="1" x14ac:dyDescent="0.2">
      <c r="A283" s="92" t="s">
        <v>232</v>
      </c>
      <c r="B283" s="51"/>
      <c r="C283" s="91"/>
    </row>
    <row r="284" spans="1:3" ht="30" hidden="1" customHeight="1" x14ac:dyDescent="0.2">
      <c r="A284" s="92"/>
      <c r="B284" s="51"/>
      <c r="C284" s="91"/>
    </row>
    <row r="285" spans="1:3" ht="30" hidden="1" customHeight="1" x14ac:dyDescent="0.2">
      <c r="A285" s="92" t="s">
        <v>157</v>
      </c>
      <c r="B285" s="51"/>
      <c r="C285" s="91" t="s">
        <v>541</v>
      </c>
    </row>
    <row r="286" spans="1:3" ht="30" hidden="1" customHeight="1" x14ac:dyDescent="0.2">
      <c r="A286" s="92"/>
      <c r="B286" s="51"/>
      <c r="C286" s="91"/>
    </row>
    <row r="287" spans="1:3" ht="30" hidden="1" customHeight="1" x14ac:dyDescent="0.2">
      <c r="A287" s="92" t="s">
        <v>202</v>
      </c>
      <c r="B287" s="51"/>
      <c r="C287" s="91" t="s">
        <v>443</v>
      </c>
    </row>
    <row r="288" spans="1:3" ht="30" hidden="1" customHeight="1" x14ac:dyDescent="0.2">
      <c r="A288" s="92"/>
      <c r="B288" s="51"/>
      <c r="C288" s="91"/>
    </row>
    <row r="289" spans="1:3" ht="30" hidden="1" customHeight="1" x14ac:dyDescent="0.2">
      <c r="A289" s="92" t="s">
        <v>391</v>
      </c>
      <c r="B289" s="51"/>
      <c r="C289" s="91" t="s">
        <v>443</v>
      </c>
    </row>
    <row r="290" spans="1:3" ht="30" hidden="1" customHeight="1" x14ac:dyDescent="0.2">
      <c r="A290" s="92"/>
      <c r="B290" s="51"/>
      <c r="C290" s="91"/>
    </row>
    <row r="291" spans="1:3" ht="30" hidden="1" customHeight="1" x14ac:dyDescent="0.2">
      <c r="A291" s="92" t="s">
        <v>59</v>
      </c>
      <c r="B291" s="51"/>
      <c r="C291" s="91"/>
    </row>
    <row r="292" spans="1:3" ht="30" hidden="1" customHeight="1" x14ac:dyDescent="0.2">
      <c r="A292" s="92" t="s">
        <v>195</v>
      </c>
      <c r="B292" s="1"/>
      <c r="C292" s="91"/>
    </row>
    <row r="293" spans="1:3" ht="30" hidden="1" customHeight="1" x14ac:dyDescent="0.2">
      <c r="A293" s="92" t="s">
        <v>85</v>
      </c>
      <c r="B293" s="1"/>
      <c r="C293" s="91"/>
    </row>
    <row r="294" spans="1:3" ht="30" hidden="1" customHeight="1" x14ac:dyDescent="0.2">
      <c r="A294" s="92" t="s">
        <v>60</v>
      </c>
      <c r="B294" s="51">
        <f>SUBTOTAL(9,B291:B293)</f>
        <v>0</v>
      </c>
      <c r="C294" s="91"/>
    </row>
    <row r="295" spans="1:3" ht="30" hidden="1" customHeight="1" x14ac:dyDescent="0.2">
      <c r="A295" s="92"/>
      <c r="B295" s="51"/>
      <c r="C295" s="91"/>
    </row>
    <row r="296" spans="1:3" ht="30" hidden="1" customHeight="1" x14ac:dyDescent="0.2">
      <c r="A296" s="92" t="s">
        <v>100</v>
      </c>
      <c r="B296" s="51"/>
      <c r="C296" s="91"/>
    </row>
    <row r="297" spans="1:3" ht="30" hidden="1" customHeight="1" x14ac:dyDescent="0.2">
      <c r="A297" s="92" t="s">
        <v>84</v>
      </c>
      <c r="B297" s="1"/>
      <c r="C297" s="91"/>
    </row>
    <row r="298" spans="1:3" ht="30" hidden="1" customHeight="1" x14ac:dyDescent="0.2">
      <c r="A298" s="92" t="s">
        <v>85</v>
      </c>
      <c r="B298" s="1"/>
      <c r="C298" s="91"/>
    </row>
    <row r="299" spans="1:3" ht="30" hidden="1" customHeight="1" x14ac:dyDescent="0.2">
      <c r="A299" s="92" t="s">
        <v>101</v>
      </c>
      <c r="B299" s="51">
        <f>SUBTOTAL(9,B296:B298)</f>
        <v>0</v>
      </c>
      <c r="C299" s="91"/>
    </row>
    <row r="300" spans="1:3" ht="30" hidden="1" customHeight="1" x14ac:dyDescent="0.2">
      <c r="B300" s="51"/>
      <c r="C300" s="91"/>
    </row>
    <row r="301" spans="1:3" ht="30" hidden="1" customHeight="1" x14ac:dyDescent="0.2">
      <c r="A301" s="92" t="s">
        <v>233</v>
      </c>
      <c r="B301" s="51"/>
      <c r="C301" s="91"/>
    </row>
    <row r="302" spans="1:3" ht="30" hidden="1" customHeight="1" x14ac:dyDescent="0.2">
      <c r="A302" s="92"/>
      <c r="B302" s="1"/>
      <c r="C302" s="91"/>
    </row>
    <row r="303" spans="1:3" ht="30" customHeight="1" x14ac:dyDescent="0.2">
      <c r="A303" s="89" t="s">
        <v>535</v>
      </c>
      <c r="B303" s="93">
        <f>SUBTOTAL(9,B55:B302)</f>
        <v>209957.22000000003</v>
      </c>
      <c r="C303" s="91"/>
    </row>
    <row r="304" spans="1:3" ht="30" hidden="1" customHeight="1" x14ac:dyDescent="0.2">
      <c r="A304" s="89"/>
      <c r="B304" s="93"/>
      <c r="C304" s="91"/>
    </row>
    <row r="305" spans="1:3" ht="30" hidden="1" customHeight="1" x14ac:dyDescent="0.2">
      <c r="A305" s="89" t="s">
        <v>27</v>
      </c>
      <c r="B305" s="93">
        <f>SUBTOTAL(9,B2:B304)</f>
        <v>214566.22000000003</v>
      </c>
      <c r="C305" s="91"/>
    </row>
    <row r="306" spans="1:3" ht="30" hidden="1" customHeight="1" x14ac:dyDescent="0.2">
      <c r="A306" s="154"/>
      <c r="B306" s="155"/>
      <c r="C306" s="156"/>
    </row>
    <row r="307" spans="1:3" ht="30" hidden="1" customHeight="1" x14ac:dyDescent="0.2">
      <c r="A307" s="89" t="s">
        <v>299</v>
      </c>
      <c r="B307" s="90"/>
      <c r="C307" s="91"/>
    </row>
    <row r="308" spans="1:3" ht="30" hidden="1" customHeight="1" x14ac:dyDescent="0.2">
      <c r="A308" s="89" t="s">
        <v>300</v>
      </c>
      <c r="B308" s="90"/>
      <c r="C308" s="91"/>
    </row>
    <row r="309" spans="1:3" ht="30" hidden="1" customHeight="1" x14ac:dyDescent="0.2">
      <c r="A309" s="89" t="s">
        <v>301</v>
      </c>
      <c r="B309" s="90"/>
      <c r="C309" s="91"/>
    </row>
    <row r="310" spans="1:3" ht="30" hidden="1" customHeight="1" x14ac:dyDescent="0.2">
      <c r="A310" s="89" t="s">
        <v>302</v>
      </c>
      <c r="B310" s="90"/>
      <c r="C310" s="102"/>
    </row>
    <row r="311" spans="1:3" ht="30" hidden="1" customHeight="1" x14ac:dyDescent="0.2">
      <c r="A311" s="89" t="s">
        <v>303</v>
      </c>
      <c r="B311" s="90"/>
      <c r="C311" s="102"/>
    </row>
    <row r="312" spans="1:3" ht="30" hidden="1" customHeight="1" x14ac:dyDescent="0.2">
      <c r="A312" s="89" t="s">
        <v>244</v>
      </c>
      <c r="B312" s="93">
        <f>SUBTOTAL(9,B307:B311)</f>
        <v>0</v>
      </c>
      <c r="C312" s="102"/>
    </row>
    <row r="313" spans="1:3" ht="30" customHeight="1" x14ac:dyDescent="0.2">
      <c r="A313" s="89"/>
      <c r="B313" s="93"/>
      <c r="C313" s="102"/>
    </row>
    <row r="314" spans="1:3" ht="30" customHeight="1" x14ac:dyDescent="0.2">
      <c r="A314" s="89" t="s">
        <v>497</v>
      </c>
      <c r="B314" s="93">
        <f>B305+B312</f>
        <v>214566.22000000003</v>
      </c>
      <c r="C314" s="102"/>
    </row>
    <row r="319" spans="1:3" ht="30" customHeight="1" x14ac:dyDescent="0.2">
      <c r="A319" s="103"/>
    </row>
  </sheetData>
  <autoFilter ref="A1:C311"/>
  <mergeCells count="1">
    <mergeCell ref="A306:C306"/>
  </mergeCells>
  <printOptions horizontalCentered="1"/>
  <pageMargins left="0.7" right="0.7" top="0.75" bottom="0.75" header="0.3" footer="0.3"/>
  <pageSetup scale="58" firstPageNumber="4" fitToHeight="2" orientation="portrait" r:id="rId1"/>
  <headerFooter scaleWithDoc="0">
    <oddHeader>&amp;C&amp;F
&amp;A</oddHeader>
    <oddFooter>&amp;L&amp;8&amp;Z&amp;F</oddFooter>
  </headerFooter>
  <rowBreaks count="2" manualBreakCount="2">
    <brk id="158" max="16383" man="1"/>
    <brk id="2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223"/>
  <sheetViews>
    <sheetView zoomScale="75" zoomScaleNormal="75" workbookViewId="0">
      <pane ySplit="1" topLeftCell="A35" activePane="bottomLeft" state="frozen"/>
      <selection activeCell="E34" sqref="E34"/>
      <selection pane="bottomLeft" activeCell="E34" sqref="E34"/>
    </sheetView>
  </sheetViews>
  <sheetFormatPr defaultColWidth="9.140625" defaultRowHeight="18" x14ac:dyDescent="0.25"/>
  <cols>
    <col min="1" max="1" width="74.5703125" style="71" bestFit="1" customWidth="1"/>
    <col min="2" max="2" width="22.28515625" style="72" customWidth="1"/>
    <col min="3" max="3" width="19.5703125" style="72" hidden="1" customWidth="1"/>
    <col min="4" max="4" width="17.85546875" style="72" hidden="1" customWidth="1"/>
    <col min="5" max="5" width="19.5703125" style="72" customWidth="1"/>
    <col min="6" max="6" width="17.85546875" style="72" hidden="1" customWidth="1"/>
    <col min="7" max="7" width="17.85546875" style="72" customWidth="1"/>
    <col min="8" max="8" width="15.85546875" style="72" hidden="1" customWidth="1"/>
    <col min="9" max="9" width="17.85546875" style="72" hidden="1" customWidth="1"/>
    <col min="10" max="11" width="19.5703125" style="72" customWidth="1"/>
    <col min="12" max="12" width="15.85546875" style="72" hidden="1" customWidth="1"/>
    <col min="13" max="13" width="14.5703125" style="72" hidden="1" customWidth="1"/>
    <col min="14" max="14" width="17.85546875" style="72" customWidth="1"/>
    <col min="15" max="15" width="19.5703125" style="72" bestFit="1" customWidth="1"/>
    <col min="16" max="16" width="19.140625" style="72" customWidth="1"/>
    <col min="17" max="17" width="15.85546875" style="72" hidden="1" customWidth="1"/>
    <col min="18" max="18" width="22.28515625" style="72" bestFit="1" customWidth="1"/>
    <col min="19" max="20" width="15.85546875" style="72" hidden="1" customWidth="1"/>
    <col min="21" max="21" width="33.85546875" style="72" bestFit="1" customWidth="1"/>
    <col min="22" max="22" width="22.28515625" style="72" bestFit="1" customWidth="1"/>
    <col min="23" max="23" width="20.85546875" style="74" bestFit="1" customWidth="1"/>
    <col min="24" max="16384" width="9.140625" style="74"/>
  </cols>
  <sheetData>
    <row r="1" spans="1:22" s="66" customFormat="1" x14ac:dyDescent="0.25">
      <c r="A1" s="65" t="s">
        <v>258</v>
      </c>
      <c r="B1" s="66" t="s">
        <v>259</v>
      </c>
      <c r="C1" s="66">
        <v>6100</v>
      </c>
      <c r="D1" s="66">
        <v>6200</v>
      </c>
      <c r="E1" s="66">
        <v>6300</v>
      </c>
      <c r="F1" s="66">
        <v>6400</v>
      </c>
      <c r="G1" s="66" t="s">
        <v>262</v>
      </c>
      <c r="H1" s="66">
        <v>7100</v>
      </c>
      <c r="I1" s="66">
        <v>7200</v>
      </c>
      <c r="J1" s="66">
        <v>7300</v>
      </c>
      <c r="K1" s="66" t="s">
        <v>260</v>
      </c>
      <c r="L1" s="66" t="s">
        <v>265</v>
      </c>
      <c r="M1" s="66" t="s">
        <v>261</v>
      </c>
      <c r="N1" s="66">
        <v>7800</v>
      </c>
      <c r="O1" s="66">
        <v>7900</v>
      </c>
      <c r="P1" s="66">
        <v>8100</v>
      </c>
      <c r="Q1" s="66" t="s">
        <v>263</v>
      </c>
      <c r="R1" s="66">
        <v>9100</v>
      </c>
      <c r="S1" s="66" t="s">
        <v>268</v>
      </c>
      <c r="T1" s="66" t="s">
        <v>269</v>
      </c>
      <c r="U1" s="66" t="s">
        <v>355</v>
      </c>
      <c r="V1" s="67" t="s">
        <v>508</v>
      </c>
    </row>
    <row r="2" spans="1:22" s="66" customFormat="1" x14ac:dyDescent="0.25">
      <c r="A2" s="68" t="s">
        <v>356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>
        <f>SUM(U3:U38)</f>
        <v>60285.01</v>
      </c>
    </row>
    <row r="3" spans="1:22" hidden="1" x14ac:dyDescent="0.25">
      <c r="A3" s="71" t="s">
        <v>357</v>
      </c>
      <c r="O3" s="73"/>
      <c r="U3" s="72">
        <f t="shared" ref="U3:U38" si="0">SUM(B3:T3)</f>
        <v>0</v>
      </c>
    </row>
    <row r="4" spans="1:22" x14ac:dyDescent="0.25">
      <c r="A4" s="109" t="s">
        <v>358</v>
      </c>
      <c r="J4" s="72">
        <v>4888</v>
      </c>
      <c r="O4" s="72">
        <v>312</v>
      </c>
      <c r="U4" s="72">
        <f t="shared" si="0"/>
        <v>5200</v>
      </c>
    </row>
    <row r="5" spans="1:22" x14ac:dyDescent="0.25">
      <c r="A5" s="109" t="s">
        <v>369</v>
      </c>
      <c r="B5" s="72">
        <v>368.24</v>
      </c>
      <c r="O5" s="72">
        <v>23.5</v>
      </c>
      <c r="U5" s="72">
        <f t="shared" si="0"/>
        <v>391.74</v>
      </c>
    </row>
    <row r="6" spans="1:22" x14ac:dyDescent="0.25">
      <c r="A6" s="109" t="s">
        <v>370</v>
      </c>
      <c r="B6" s="72">
        <f>118.44+101.25+188.75+99.26</f>
        <v>507.7</v>
      </c>
      <c r="O6" s="73">
        <f>7.56+6.46+12.05+6.34</f>
        <v>32.409999999999997</v>
      </c>
      <c r="U6" s="73">
        <f t="shared" si="0"/>
        <v>540.11</v>
      </c>
    </row>
    <row r="7" spans="1:22" x14ac:dyDescent="0.25">
      <c r="A7" s="109" t="s">
        <v>371</v>
      </c>
      <c r="J7" s="72">
        <v>3468.6</v>
      </c>
      <c r="O7" s="73">
        <f>221.4+95.6</f>
        <v>317</v>
      </c>
      <c r="R7" s="72">
        <v>1497.74</v>
      </c>
      <c r="U7" s="72">
        <f t="shared" si="0"/>
        <v>5283.34</v>
      </c>
    </row>
    <row r="8" spans="1:22" x14ac:dyDescent="0.25">
      <c r="A8" s="109" t="s">
        <v>359</v>
      </c>
      <c r="B8" s="72">
        <v>1992.8</v>
      </c>
      <c r="O8" s="73">
        <v>127.2</v>
      </c>
      <c r="U8" s="72">
        <f t="shared" si="0"/>
        <v>2120</v>
      </c>
    </row>
    <row r="9" spans="1:22" hidden="1" x14ac:dyDescent="0.25">
      <c r="A9" s="71" t="s">
        <v>372</v>
      </c>
      <c r="U9" s="72">
        <f t="shared" si="0"/>
        <v>0</v>
      </c>
    </row>
    <row r="10" spans="1:22" x14ac:dyDescent="0.25">
      <c r="A10" s="109" t="s">
        <v>373</v>
      </c>
      <c r="B10" s="72">
        <f>147.77+225.6+736.02+180.48</f>
        <v>1289.8699999999999</v>
      </c>
      <c r="O10" s="73">
        <f>9.43+14.4+46.98+11.52</f>
        <v>82.33</v>
      </c>
      <c r="U10" s="72">
        <f t="shared" si="0"/>
        <v>1372.1999999999998</v>
      </c>
    </row>
    <row r="11" spans="1:22" x14ac:dyDescent="0.25">
      <c r="A11" s="109" t="s">
        <v>360</v>
      </c>
      <c r="B11" s="72">
        <f>1353.6+67.68+203.04+203.04+1353.6</f>
        <v>3180.96</v>
      </c>
      <c r="O11" s="73">
        <f>86.4+4.32+12.96+12.96+86.4</f>
        <v>203.04000000000002</v>
      </c>
      <c r="U11" s="72">
        <f t="shared" si="0"/>
        <v>3384</v>
      </c>
    </row>
    <row r="12" spans="1:22" x14ac:dyDescent="0.25">
      <c r="A12" s="109" t="s">
        <v>361</v>
      </c>
      <c r="B12" s="72">
        <f>1363+1090.4+262.26</f>
        <v>2715.66</v>
      </c>
      <c r="O12" s="73">
        <f>87+69.6+16.74</f>
        <v>173.34</v>
      </c>
      <c r="U12" s="72">
        <f t="shared" si="0"/>
        <v>2889</v>
      </c>
    </row>
    <row r="13" spans="1:22" x14ac:dyDescent="0.25">
      <c r="A13" s="109" t="s">
        <v>362</v>
      </c>
      <c r="B13" s="72">
        <f>157.92+112.8</f>
        <v>270.71999999999997</v>
      </c>
      <c r="O13" s="73">
        <f>21+21+21+21+10.08+7.2</f>
        <v>101.28</v>
      </c>
      <c r="P13" s="72">
        <f>329+329+329+329</f>
        <v>1316</v>
      </c>
      <c r="U13" s="72">
        <f t="shared" si="0"/>
        <v>1688</v>
      </c>
    </row>
    <row r="14" spans="1:22" x14ac:dyDescent="0.25">
      <c r="A14" s="71" t="s">
        <v>363</v>
      </c>
      <c r="B14" s="72">
        <v>2009.25</v>
      </c>
      <c r="O14" s="73">
        <v>128.25</v>
      </c>
      <c r="U14" s="72">
        <f t="shared" si="0"/>
        <v>2137.5</v>
      </c>
    </row>
    <row r="15" spans="1:22" x14ac:dyDescent="0.25">
      <c r="A15" s="110" t="s">
        <v>374</v>
      </c>
      <c r="J15" s="72">
        <v>1897</v>
      </c>
      <c r="O15" s="73">
        <f>10.37+12.02+6.48+500+153</f>
        <v>681.87</v>
      </c>
      <c r="R15" s="72">
        <f>162.43+188.38+101.52</f>
        <v>452.33</v>
      </c>
      <c r="U15" s="72">
        <f t="shared" si="0"/>
        <v>3031.2</v>
      </c>
    </row>
    <row r="16" spans="1:22" x14ac:dyDescent="0.25">
      <c r="A16" s="109" t="s">
        <v>375</v>
      </c>
      <c r="O16" s="73">
        <f>10.8+6.46+5.04+4.2</f>
        <v>26.5</v>
      </c>
      <c r="R16" s="72">
        <f>65.8+78.96+101.27+169.2</f>
        <v>415.22999999999996</v>
      </c>
      <c r="U16" s="72">
        <f t="shared" si="0"/>
        <v>441.72999999999996</v>
      </c>
    </row>
    <row r="17" spans="1:21" hidden="1" x14ac:dyDescent="0.25">
      <c r="A17" s="71" t="s">
        <v>364</v>
      </c>
      <c r="U17" s="72">
        <f t="shared" si="0"/>
        <v>0</v>
      </c>
    </row>
    <row r="18" spans="1:21" x14ac:dyDescent="0.25">
      <c r="A18" s="109" t="s">
        <v>365</v>
      </c>
      <c r="B18" s="72">
        <f>1410+135.36</f>
        <v>1545.3600000000001</v>
      </c>
      <c r="O18" s="72">
        <f>8.64+90</f>
        <v>98.64</v>
      </c>
      <c r="U18" s="72">
        <f>SUM(B18:T18)</f>
        <v>1644.0000000000002</v>
      </c>
    </row>
    <row r="19" spans="1:21" hidden="1" x14ac:dyDescent="0.25">
      <c r="A19" s="71" t="s">
        <v>376</v>
      </c>
      <c r="U19" s="72">
        <f t="shared" si="0"/>
        <v>0</v>
      </c>
    </row>
    <row r="20" spans="1:21" hidden="1" x14ac:dyDescent="0.25">
      <c r="A20" s="109" t="s">
        <v>377</v>
      </c>
      <c r="O20" s="73"/>
      <c r="U20" s="72">
        <f t="shared" si="0"/>
        <v>0</v>
      </c>
    </row>
    <row r="21" spans="1:21" x14ac:dyDescent="0.25">
      <c r="A21" s="109" t="s">
        <v>378</v>
      </c>
      <c r="B21" s="72">
        <v>206.05</v>
      </c>
      <c r="O21" s="73">
        <v>13.15</v>
      </c>
      <c r="U21" s="72">
        <f t="shared" si="0"/>
        <v>219.20000000000002</v>
      </c>
    </row>
    <row r="22" spans="1:21" ht="18" customHeight="1" x14ac:dyDescent="0.25">
      <c r="A22" s="109" t="s">
        <v>379</v>
      </c>
      <c r="B22" s="72">
        <f>50.37+36.1</f>
        <v>86.47</v>
      </c>
      <c r="O22" s="73">
        <f>2.3+3.22</f>
        <v>5.52</v>
      </c>
      <c r="U22" s="72">
        <f t="shared" si="0"/>
        <v>91.99</v>
      </c>
    </row>
    <row r="23" spans="1:21" x14ac:dyDescent="0.25">
      <c r="A23" s="109" t="s">
        <v>366</v>
      </c>
      <c r="B23" s="72">
        <v>4888</v>
      </c>
      <c r="O23" s="73">
        <v>312</v>
      </c>
      <c r="U23" s="72">
        <f t="shared" si="0"/>
        <v>5200</v>
      </c>
    </row>
    <row r="24" spans="1:21" hidden="1" x14ac:dyDescent="0.25">
      <c r="A24" s="109" t="s">
        <v>380</v>
      </c>
      <c r="O24" s="73"/>
      <c r="U24" s="72">
        <f t="shared" si="0"/>
        <v>0</v>
      </c>
    </row>
    <row r="25" spans="1:21" x14ac:dyDescent="0.25">
      <c r="A25" s="109" t="s">
        <v>459</v>
      </c>
      <c r="J25" s="72">
        <f>995.46+267.71</f>
        <v>1263.17</v>
      </c>
      <c r="O25" s="73">
        <f>1004+400+100+3000+421.6+96+218.4+63.54+17.09</f>
        <v>5320.63</v>
      </c>
      <c r="U25" s="72">
        <f t="shared" si="0"/>
        <v>6583.8</v>
      </c>
    </row>
    <row r="26" spans="1:21" hidden="1" x14ac:dyDescent="0.25">
      <c r="A26" s="139" t="s">
        <v>592</v>
      </c>
      <c r="B26" s="73"/>
      <c r="J26" s="73"/>
      <c r="O26" s="73"/>
      <c r="U26" s="72">
        <f t="shared" ref="U26" si="1">SUM(B26:T26)</f>
        <v>0</v>
      </c>
    </row>
    <row r="27" spans="1:21" x14ac:dyDescent="0.25">
      <c r="A27" s="109" t="s">
        <v>367</v>
      </c>
      <c r="B27" s="73"/>
      <c r="J27" s="73">
        <v>6418</v>
      </c>
      <c r="O27" s="73">
        <f>230+120+432</f>
        <v>782</v>
      </c>
      <c r="U27" s="72">
        <f t="shared" si="0"/>
        <v>7200</v>
      </c>
    </row>
    <row r="28" spans="1:21" x14ac:dyDescent="0.25">
      <c r="A28" s="109" t="s">
        <v>381</v>
      </c>
      <c r="B28" s="72">
        <f>271.21+51.7</f>
        <v>322.90999999999997</v>
      </c>
      <c r="O28" s="73">
        <f>17.31+3.3</f>
        <v>20.61</v>
      </c>
      <c r="U28" s="72">
        <f t="shared" si="0"/>
        <v>343.52</v>
      </c>
    </row>
    <row r="29" spans="1:21" hidden="1" x14ac:dyDescent="0.25">
      <c r="A29" s="71" t="s">
        <v>382</v>
      </c>
      <c r="O29" s="73"/>
      <c r="U29" s="72">
        <f t="shared" si="0"/>
        <v>0</v>
      </c>
    </row>
    <row r="30" spans="1:21" hidden="1" x14ac:dyDescent="0.25">
      <c r="A30" s="71" t="s">
        <v>383</v>
      </c>
      <c r="O30" s="73"/>
      <c r="U30" s="72">
        <f t="shared" si="0"/>
        <v>0</v>
      </c>
    </row>
    <row r="31" spans="1:21" hidden="1" x14ac:dyDescent="0.25">
      <c r="A31" s="75" t="s">
        <v>384</v>
      </c>
      <c r="U31" s="72">
        <f t="shared" si="0"/>
        <v>0</v>
      </c>
    </row>
    <row r="32" spans="1:21" x14ac:dyDescent="0.25">
      <c r="A32" s="75" t="s">
        <v>385</v>
      </c>
      <c r="B32" s="72">
        <f>972.6+972.6+972.6+486.3</f>
        <v>3404.1000000000004</v>
      </c>
      <c r="O32" s="72">
        <f>240+240+240+77.4+77.4+77.4+120+38.7</f>
        <v>1110.8999999999999</v>
      </c>
      <c r="U32" s="72">
        <f t="shared" si="0"/>
        <v>4515</v>
      </c>
    </row>
    <row r="33" spans="1:22" hidden="1" x14ac:dyDescent="0.25">
      <c r="A33" s="71" t="s">
        <v>386</v>
      </c>
      <c r="U33" s="72">
        <f t="shared" si="0"/>
        <v>0</v>
      </c>
    </row>
    <row r="34" spans="1:22" x14ac:dyDescent="0.25">
      <c r="A34" s="71" t="s">
        <v>387</v>
      </c>
      <c r="O34" s="73">
        <f>3.89+8.4+10.56+12.78+10.78</f>
        <v>46.410000000000004</v>
      </c>
      <c r="R34" s="72">
        <f>60.89+131.6+165.44+200.22+168.82</f>
        <v>726.97</v>
      </c>
      <c r="U34" s="72">
        <f t="shared" si="0"/>
        <v>773.38</v>
      </c>
    </row>
    <row r="35" spans="1:22" x14ac:dyDescent="0.25">
      <c r="A35" s="109" t="s">
        <v>460</v>
      </c>
      <c r="B35" s="73"/>
      <c r="J35" s="72">
        <v>3525</v>
      </c>
      <c r="O35" s="73">
        <f>225+10.87+12.91</f>
        <v>248.78</v>
      </c>
      <c r="R35" s="72">
        <f>170.33+202.19</f>
        <v>372.52</v>
      </c>
      <c r="U35" s="72">
        <f t="shared" si="0"/>
        <v>4146.3</v>
      </c>
    </row>
    <row r="36" spans="1:22" x14ac:dyDescent="0.25">
      <c r="A36" s="109" t="s">
        <v>368</v>
      </c>
      <c r="B36" s="72">
        <f>84.6+90.24+45.12+71.44+186.12+61.1</f>
        <v>538.62</v>
      </c>
      <c r="O36" s="73">
        <f>5.4+5.76+2.88+4.56+11.88+3.9</f>
        <v>34.379999999999995</v>
      </c>
      <c r="U36" s="72">
        <f t="shared" si="0"/>
        <v>573</v>
      </c>
    </row>
    <row r="37" spans="1:22" x14ac:dyDescent="0.25">
      <c r="A37" s="109" t="s">
        <v>388</v>
      </c>
      <c r="J37" s="72">
        <v>490.2</v>
      </c>
      <c r="O37" s="72">
        <v>25.8</v>
      </c>
      <c r="U37" s="72">
        <f t="shared" si="0"/>
        <v>516</v>
      </c>
    </row>
    <row r="38" spans="1:22" hidden="1" x14ac:dyDescent="0.25">
      <c r="A38" s="75" t="s">
        <v>432</v>
      </c>
      <c r="U38" s="72">
        <f t="shared" si="0"/>
        <v>0</v>
      </c>
    </row>
    <row r="39" spans="1:22" x14ac:dyDescent="0.25">
      <c r="A39" s="68" t="s">
        <v>507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0">
        <f>SUM(U40:U75)</f>
        <v>63801.71</v>
      </c>
    </row>
    <row r="40" spans="1:22" hidden="1" x14ac:dyDescent="0.25">
      <c r="A40" s="71" t="s">
        <v>357</v>
      </c>
      <c r="U40" s="72">
        <f t="shared" ref="U40:U103" si="2">SUM(B40:T40)</f>
        <v>0</v>
      </c>
    </row>
    <row r="41" spans="1:22" x14ac:dyDescent="0.25">
      <c r="A41" s="71" t="s">
        <v>358</v>
      </c>
      <c r="J41" s="72">
        <v>1778</v>
      </c>
      <c r="U41" s="72">
        <f t="shared" si="2"/>
        <v>1778</v>
      </c>
    </row>
    <row r="42" spans="1:22" hidden="1" x14ac:dyDescent="0.25">
      <c r="A42" s="71" t="s">
        <v>369</v>
      </c>
      <c r="U42" s="72">
        <f t="shared" si="2"/>
        <v>0</v>
      </c>
    </row>
    <row r="43" spans="1:22" hidden="1" x14ac:dyDescent="0.25">
      <c r="A43" s="71" t="s">
        <v>370</v>
      </c>
      <c r="U43" s="72">
        <f t="shared" si="2"/>
        <v>0</v>
      </c>
    </row>
    <row r="44" spans="1:22" hidden="1" x14ac:dyDescent="0.25">
      <c r="A44" s="71" t="s">
        <v>371</v>
      </c>
      <c r="U44" s="72">
        <f t="shared" si="2"/>
        <v>0</v>
      </c>
    </row>
    <row r="45" spans="1:22" hidden="1" x14ac:dyDescent="0.25">
      <c r="A45" s="71" t="s">
        <v>359</v>
      </c>
      <c r="U45" s="72">
        <f t="shared" si="2"/>
        <v>0</v>
      </c>
    </row>
    <row r="46" spans="1:22" hidden="1" x14ac:dyDescent="0.25">
      <c r="A46" s="71" t="s">
        <v>372</v>
      </c>
      <c r="U46" s="72">
        <f t="shared" si="2"/>
        <v>0</v>
      </c>
    </row>
    <row r="47" spans="1:22" hidden="1" x14ac:dyDescent="0.25">
      <c r="A47" s="71" t="s">
        <v>373</v>
      </c>
      <c r="U47" s="72">
        <f t="shared" si="2"/>
        <v>0</v>
      </c>
    </row>
    <row r="48" spans="1:22" x14ac:dyDescent="0.25">
      <c r="A48" s="71" t="s">
        <v>360</v>
      </c>
      <c r="B48" s="72">
        <v>1926</v>
      </c>
      <c r="U48" s="72">
        <f t="shared" si="2"/>
        <v>1926</v>
      </c>
    </row>
    <row r="49" spans="1:21" hidden="1" x14ac:dyDescent="0.25">
      <c r="A49" s="71" t="s">
        <v>361</v>
      </c>
      <c r="U49" s="72">
        <f t="shared" si="2"/>
        <v>0</v>
      </c>
    </row>
    <row r="50" spans="1:21" hidden="1" x14ac:dyDescent="0.25">
      <c r="A50" s="71" t="s">
        <v>362</v>
      </c>
      <c r="U50" s="72">
        <f t="shared" si="2"/>
        <v>0</v>
      </c>
    </row>
    <row r="51" spans="1:21" hidden="1" x14ac:dyDescent="0.25">
      <c r="A51" s="71" t="s">
        <v>363</v>
      </c>
      <c r="U51" s="72">
        <f t="shared" si="2"/>
        <v>0</v>
      </c>
    </row>
    <row r="52" spans="1:21" hidden="1" x14ac:dyDescent="0.25">
      <c r="A52" s="75" t="s">
        <v>374</v>
      </c>
      <c r="U52" s="72">
        <f t="shared" si="2"/>
        <v>0</v>
      </c>
    </row>
    <row r="53" spans="1:21" hidden="1" x14ac:dyDescent="0.25">
      <c r="A53" s="71" t="s">
        <v>375</v>
      </c>
      <c r="U53" s="72">
        <f t="shared" si="2"/>
        <v>0</v>
      </c>
    </row>
    <row r="54" spans="1:21" hidden="1" x14ac:dyDescent="0.25">
      <c r="A54" s="71" t="s">
        <v>364</v>
      </c>
      <c r="U54" s="72">
        <f t="shared" si="2"/>
        <v>0</v>
      </c>
    </row>
    <row r="55" spans="1:21" hidden="1" x14ac:dyDescent="0.25">
      <c r="A55" s="71" t="s">
        <v>365</v>
      </c>
      <c r="U55" s="72">
        <f t="shared" si="2"/>
        <v>0</v>
      </c>
    </row>
    <row r="56" spans="1:21" hidden="1" x14ac:dyDescent="0.25">
      <c r="A56" s="71" t="s">
        <v>376</v>
      </c>
      <c r="U56" s="72">
        <f t="shared" si="2"/>
        <v>0</v>
      </c>
    </row>
    <row r="57" spans="1:21" hidden="1" x14ac:dyDescent="0.25">
      <c r="A57" s="71" t="s">
        <v>377</v>
      </c>
      <c r="U57" s="72">
        <f t="shared" si="2"/>
        <v>0</v>
      </c>
    </row>
    <row r="58" spans="1:21" hidden="1" x14ac:dyDescent="0.25">
      <c r="A58" s="71" t="s">
        <v>378</v>
      </c>
      <c r="U58" s="72">
        <f t="shared" si="2"/>
        <v>0</v>
      </c>
    </row>
    <row r="59" spans="1:21" hidden="1" x14ac:dyDescent="0.25">
      <c r="A59" s="71" t="s">
        <v>379</v>
      </c>
      <c r="U59" s="72">
        <f t="shared" si="2"/>
        <v>0</v>
      </c>
    </row>
    <row r="60" spans="1:21" hidden="1" x14ac:dyDescent="0.25">
      <c r="A60" s="71" t="s">
        <v>366</v>
      </c>
      <c r="U60" s="72">
        <f t="shared" si="2"/>
        <v>0</v>
      </c>
    </row>
    <row r="61" spans="1:21" x14ac:dyDescent="0.25">
      <c r="A61" s="71" t="s">
        <v>380</v>
      </c>
      <c r="K61" s="72">
        <v>9386.7099999999991</v>
      </c>
      <c r="U61" s="72">
        <f t="shared" si="2"/>
        <v>9386.7099999999991</v>
      </c>
    </row>
    <row r="62" spans="1:21" hidden="1" x14ac:dyDescent="0.25">
      <c r="A62" s="71" t="s">
        <v>459</v>
      </c>
      <c r="U62" s="72">
        <f t="shared" si="2"/>
        <v>0</v>
      </c>
    </row>
    <row r="63" spans="1:21" x14ac:dyDescent="0.25">
      <c r="A63" s="71" t="s">
        <v>367</v>
      </c>
      <c r="P63" s="72">
        <v>19850</v>
      </c>
      <c r="U63" s="72">
        <f t="shared" si="2"/>
        <v>19850</v>
      </c>
    </row>
    <row r="64" spans="1:21" x14ac:dyDescent="0.25">
      <c r="A64" s="71" t="s">
        <v>381</v>
      </c>
      <c r="B64" s="72">
        <v>20875</v>
      </c>
      <c r="U64" s="72">
        <f t="shared" si="2"/>
        <v>20875</v>
      </c>
    </row>
    <row r="65" spans="1:22" hidden="1" x14ac:dyDescent="0.25">
      <c r="A65" s="71" t="s">
        <v>382</v>
      </c>
      <c r="U65" s="72">
        <f t="shared" si="2"/>
        <v>0</v>
      </c>
    </row>
    <row r="66" spans="1:22" hidden="1" x14ac:dyDescent="0.25">
      <c r="A66" s="71" t="s">
        <v>383</v>
      </c>
      <c r="U66" s="72">
        <f t="shared" si="2"/>
        <v>0</v>
      </c>
    </row>
    <row r="67" spans="1:22" x14ac:dyDescent="0.25">
      <c r="A67" s="75" t="s">
        <v>384</v>
      </c>
      <c r="B67" s="72">
        <f>7000+2186+800</f>
        <v>9986</v>
      </c>
      <c r="U67" s="72">
        <f t="shared" si="2"/>
        <v>9986</v>
      </c>
    </row>
    <row r="68" spans="1:22" hidden="1" x14ac:dyDescent="0.25">
      <c r="A68" s="75" t="s">
        <v>385</v>
      </c>
      <c r="U68" s="72">
        <f t="shared" si="2"/>
        <v>0</v>
      </c>
    </row>
    <row r="69" spans="1:22" hidden="1" x14ac:dyDescent="0.25">
      <c r="A69" s="71" t="s">
        <v>386</v>
      </c>
      <c r="U69" s="72">
        <f t="shared" si="2"/>
        <v>0</v>
      </c>
    </row>
    <row r="70" spans="1:22" hidden="1" x14ac:dyDescent="0.25">
      <c r="A70" s="71" t="s">
        <v>387</v>
      </c>
      <c r="U70" s="72">
        <f t="shared" si="2"/>
        <v>0</v>
      </c>
    </row>
    <row r="71" spans="1:22" hidden="1" x14ac:dyDescent="0.25">
      <c r="A71" s="71" t="s">
        <v>460</v>
      </c>
      <c r="U71" s="72">
        <f t="shared" si="2"/>
        <v>0</v>
      </c>
    </row>
    <row r="72" spans="1:22" hidden="1" x14ac:dyDescent="0.25">
      <c r="A72" s="71" t="s">
        <v>368</v>
      </c>
      <c r="U72" s="72">
        <f t="shared" si="2"/>
        <v>0</v>
      </c>
    </row>
    <row r="73" spans="1:22" hidden="1" x14ac:dyDescent="0.25">
      <c r="A73" s="71" t="s">
        <v>388</v>
      </c>
      <c r="U73" s="72">
        <f t="shared" si="2"/>
        <v>0</v>
      </c>
    </row>
    <row r="74" spans="1:22" hidden="1" x14ac:dyDescent="0.25">
      <c r="A74" s="77" t="s">
        <v>509</v>
      </c>
      <c r="U74" s="72">
        <f t="shared" si="2"/>
        <v>0</v>
      </c>
    </row>
    <row r="75" spans="1:22" hidden="1" x14ac:dyDescent="0.25">
      <c r="A75" s="77" t="s">
        <v>522</v>
      </c>
      <c r="U75" s="72">
        <f>SUM(B75:T75)</f>
        <v>0</v>
      </c>
    </row>
    <row r="76" spans="1:22" x14ac:dyDescent="0.25">
      <c r="A76" s="78" t="s">
        <v>409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0">
        <f>SUM(U77:U99)</f>
        <v>0</v>
      </c>
    </row>
    <row r="77" spans="1:22" hidden="1" x14ac:dyDescent="0.25">
      <c r="A77" s="71" t="s">
        <v>408</v>
      </c>
      <c r="U77" s="72">
        <f t="shared" si="2"/>
        <v>0</v>
      </c>
    </row>
    <row r="78" spans="1:22" hidden="1" x14ac:dyDescent="0.25">
      <c r="A78" s="71" t="s">
        <v>410</v>
      </c>
      <c r="U78" s="72">
        <f t="shared" si="2"/>
        <v>0</v>
      </c>
    </row>
    <row r="79" spans="1:22" hidden="1" x14ac:dyDescent="0.25">
      <c r="A79" s="71" t="s">
        <v>369</v>
      </c>
      <c r="U79" s="72">
        <f t="shared" si="2"/>
        <v>0</v>
      </c>
    </row>
    <row r="80" spans="1:22" hidden="1" x14ac:dyDescent="0.25">
      <c r="A80" s="71" t="s">
        <v>370</v>
      </c>
      <c r="U80" s="72">
        <f t="shared" si="2"/>
        <v>0</v>
      </c>
    </row>
    <row r="81" spans="1:21" hidden="1" x14ac:dyDescent="0.25">
      <c r="A81" s="71" t="s">
        <v>371</v>
      </c>
      <c r="U81" s="72">
        <f t="shared" si="2"/>
        <v>0</v>
      </c>
    </row>
    <row r="82" spans="1:21" hidden="1" x14ac:dyDescent="0.25">
      <c r="A82" s="71" t="s">
        <v>373</v>
      </c>
      <c r="U82" s="72">
        <f t="shared" si="2"/>
        <v>0</v>
      </c>
    </row>
    <row r="83" spans="1:21" hidden="1" x14ac:dyDescent="0.25">
      <c r="A83" s="71" t="s">
        <v>360</v>
      </c>
      <c r="U83" s="72">
        <f t="shared" si="2"/>
        <v>0</v>
      </c>
    </row>
    <row r="84" spans="1:21" hidden="1" x14ac:dyDescent="0.25">
      <c r="A84" s="71" t="s">
        <v>361</v>
      </c>
      <c r="U84" s="72">
        <f t="shared" si="2"/>
        <v>0</v>
      </c>
    </row>
    <row r="85" spans="1:21" hidden="1" x14ac:dyDescent="0.25">
      <c r="A85" s="71" t="s">
        <v>362</v>
      </c>
      <c r="U85" s="72">
        <f t="shared" si="2"/>
        <v>0</v>
      </c>
    </row>
    <row r="86" spans="1:21" hidden="1" x14ac:dyDescent="0.25">
      <c r="A86" s="71" t="s">
        <v>374</v>
      </c>
      <c r="U86" s="72">
        <f t="shared" si="2"/>
        <v>0</v>
      </c>
    </row>
    <row r="87" spans="1:21" hidden="1" x14ac:dyDescent="0.25">
      <c r="A87" s="71" t="s">
        <v>375</v>
      </c>
      <c r="U87" s="72">
        <f t="shared" si="2"/>
        <v>0</v>
      </c>
    </row>
    <row r="88" spans="1:21" hidden="1" x14ac:dyDescent="0.25">
      <c r="A88" s="71" t="s">
        <v>365</v>
      </c>
      <c r="U88" s="72">
        <f t="shared" si="2"/>
        <v>0</v>
      </c>
    </row>
    <row r="89" spans="1:21" hidden="1" x14ac:dyDescent="0.25">
      <c r="A89" s="75" t="s">
        <v>378</v>
      </c>
      <c r="U89" s="72">
        <f t="shared" si="2"/>
        <v>0</v>
      </c>
    </row>
    <row r="90" spans="1:21" hidden="1" x14ac:dyDescent="0.25">
      <c r="A90" s="71" t="s">
        <v>379</v>
      </c>
      <c r="U90" s="72">
        <f t="shared" si="2"/>
        <v>0</v>
      </c>
    </row>
    <row r="91" spans="1:21" hidden="1" x14ac:dyDescent="0.25">
      <c r="A91" s="71" t="s">
        <v>366</v>
      </c>
      <c r="U91" s="72">
        <f t="shared" si="2"/>
        <v>0</v>
      </c>
    </row>
    <row r="92" spans="1:21" hidden="1" x14ac:dyDescent="0.25">
      <c r="A92" s="71" t="s">
        <v>459</v>
      </c>
      <c r="U92" s="72">
        <f t="shared" si="2"/>
        <v>0</v>
      </c>
    </row>
    <row r="93" spans="1:21" hidden="1" x14ac:dyDescent="0.25">
      <c r="A93" s="71" t="s">
        <v>381</v>
      </c>
      <c r="U93" s="72">
        <f t="shared" si="2"/>
        <v>0</v>
      </c>
    </row>
    <row r="94" spans="1:21" hidden="1" x14ac:dyDescent="0.25">
      <c r="A94" s="71" t="s">
        <v>384</v>
      </c>
      <c r="U94" s="72">
        <f t="shared" si="2"/>
        <v>0</v>
      </c>
    </row>
    <row r="95" spans="1:21" hidden="1" x14ac:dyDescent="0.25">
      <c r="A95" s="71" t="s">
        <v>385</v>
      </c>
      <c r="U95" s="72">
        <f t="shared" si="2"/>
        <v>0</v>
      </c>
    </row>
    <row r="96" spans="1:21" hidden="1" x14ac:dyDescent="0.25">
      <c r="A96" s="71" t="s">
        <v>386</v>
      </c>
      <c r="U96" s="72">
        <f t="shared" si="2"/>
        <v>0</v>
      </c>
    </row>
    <row r="97" spans="1:22" hidden="1" x14ac:dyDescent="0.25">
      <c r="A97" s="71" t="s">
        <v>387</v>
      </c>
      <c r="U97" s="72">
        <f t="shared" si="2"/>
        <v>0</v>
      </c>
    </row>
    <row r="98" spans="1:22" hidden="1" x14ac:dyDescent="0.25">
      <c r="A98" s="71" t="s">
        <v>460</v>
      </c>
      <c r="U98" s="72">
        <f t="shared" si="2"/>
        <v>0</v>
      </c>
    </row>
    <row r="99" spans="1:22" hidden="1" x14ac:dyDescent="0.25">
      <c r="A99" s="71" t="s">
        <v>368</v>
      </c>
      <c r="U99" s="72">
        <f t="shared" si="2"/>
        <v>0</v>
      </c>
    </row>
    <row r="100" spans="1:22" x14ac:dyDescent="0.25">
      <c r="A100" s="68" t="s">
        <v>506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70">
        <f>SUM(U101:U218)</f>
        <v>90479.5</v>
      </c>
    </row>
    <row r="101" spans="1:22" x14ac:dyDescent="0.25">
      <c r="A101" s="77" t="s">
        <v>656</v>
      </c>
      <c r="B101" s="72">
        <v>2510.9699999999998</v>
      </c>
      <c r="O101" s="73"/>
      <c r="U101" s="72">
        <f t="shared" si="2"/>
        <v>2510.9699999999998</v>
      </c>
    </row>
    <row r="102" spans="1:22" ht="18.75" customHeight="1" x14ac:dyDescent="0.25">
      <c r="A102" s="77" t="s">
        <v>657</v>
      </c>
      <c r="B102" s="72">
        <v>3136</v>
      </c>
      <c r="J102" s="72">
        <v>6247.26</v>
      </c>
      <c r="K102" s="72">
        <v>4999</v>
      </c>
      <c r="U102" s="72">
        <f t="shared" si="2"/>
        <v>14382.26</v>
      </c>
    </row>
    <row r="103" spans="1:22" hidden="1" x14ac:dyDescent="0.25">
      <c r="A103" s="77" t="s">
        <v>598</v>
      </c>
      <c r="U103" s="72">
        <f t="shared" si="2"/>
        <v>0</v>
      </c>
    </row>
    <row r="104" spans="1:22" hidden="1" x14ac:dyDescent="0.25">
      <c r="A104" s="77" t="s">
        <v>599</v>
      </c>
      <c r="O104" s="73"/>
      <c r="U104" s="72">
        <f t="shared" ref="U104:U154" si="3">SUM(B104:T104)</f>
        <v>0</v>
      </c>
    </row>
    <row r="105" spans="1:22" x14ac:dyDescent="0.25">
      <c r="A105" s="77" t="s">
        <v>658</v>
      </c>
      <c r="B105" s="72">
        <v>459.98</v>
      </c>
      <c r="O105" s="73"/>
      <c r="U105" s="72">
        <f t="shared" si="3"/>
        <v>459.98</v>
      </c>
    </row>
    <row r="106" spans="1:22" hidden="1" x14ac:dyDescent="0.25">
      <c r="A106" s="77" t="s">
        <v>623</v>
      </c>
      <c r="O106" s="73"/>
      <c r="U106" s="72">
        <f t="shared" si="3"/>
        <v>0</v>
      </c>
    </row>
    <row r="107" spans="1:22" hidden="1" x14ac:dyDescent="0.25">
      <c r="A107" s="77" t="s">
        <v>600</v>
      </c>
      <c r="O107" s="73"/>
      <c r="U107" s="72">
        <f t="shared" si="3"/>
        <v>0</v>
      </c>
    </row>
    <row r="108" spans="1:22" x14ac:dyDescent="0.25">
      <c r="A108" s="77" t="s">
        <v>673</v>
      </c>
      <c r="B108" s="72">
        <v>827.9</v>
      </c>
      <c r="U108" s="72">
        <f t="shared" si="3"/>
        <v>827.9</v>
      </c>
    </row>
    <row r="109" spans="1:22" hidden="1" x14ac:dyDescent="0.25">
      <c r="A109" s="77" t="s">
        <v>601</v>
      </c>
      <c r="O109" s="73"/>
      <c r="U109" s="72">
        <f t="shared" si="3"/>
        <v>0</v>
      </c>
    </row>
    <row r="110" spans="1:22" hidden="1" x14ac:dyDescent="0.25">
      <c r="A110" s="77" t="s">
        <v>602</v>
      </c>
      <c r="O110" s="73"/>
      <c r="U110" s="72">
        <f t="shared" si="3"/>
        <v>0</v>
      </c>
    </row>
    <row r="111" spans="1:22" hidden="1" x14ac:dyDescent="0.25">
      <c r="A111" s="77" t="s">
        <v>622</v>
      </c>
      <c r="O111" s="73"/>
      <c r="U111" s="72">
        <f t="shared" si="3"/>
        <v>0</v>
      </c>
    </row>
    <row r="112" spans="1:22" hidden="1" x14ac:dyDescent="0.25">
      <c r="A112" s="77" t="s">
        <v>624</v>
      </c>
      <c r="O112" s="73"/>
      <c r="U112" s="72">
        <f t="shared" si="3"/>
        <v>0</v>
      </c>
    </row>
    <row r="113" spans="1:21" hidden="1" x14ac:dyDescent="0.25">
      <c r="A113" s="77" t="s">
        <v>603</v>
      </c>
      <c r="O113" s="73"/>
      <c r="U113" s="72">
        <f t="shared" si="3"/>
        <v>0</v>
      </c>
    </row>
    <row r="114" spans="1:21" hidden="1" x14ac:dyDescent="0.25">
      <c r="A114" s="77" t="s">
        <v>604</v>
      </c>
      <c r="O114" s="73"/>
      <c r="U114" s="72">
        <f t="shared" si="3"/>
        <v>0</v>
      </c>
    </row>
    <row r="115" spans="1:21" x14ac:dyDescent="0.25">
      <c r="A115" s="77" t="s">
        <v>586</v>
      </c>
      <c r="B115" s="72">
        <f>450.63+43.98</f>
        <v>494.61</v>
      </c>
      <c r="O115" s="73"/>
      <c r="U115" s="72">
        <f t="shared" si="3"/>
        <v>494.61</v>
      </c>
    </row>
    <row r="116" spans="1:21" hidden="1" x14ac:dyDescent="0.25">
      <c r="A116" s="77" t="s">
        <v>587</v>
      </c>
      <c r="O116" s="73"/>
      <c r="U116" s="72">
        <f t="shared" si="3"/>
        <v>0</v>
      </c>
    </row>
    <row r="117" spans="1:21" hidden="1" x14ac:dyDescent="0.25">
      <c r="A117" s="77" t="s">
        <v>605</v>
      </c>
      <c r="O117" s="73"/>
      <c r="U117" s="72">
        <f t="shared" si="3"/>
        <v>0</v>
      </c>
    </row>
    <row r="118" spans="1:21" hidden="1" x14ac:dyDescent="0.25">
      <c r="A118" s="77" t="s">
        <v>606</v>
      </c>
      <c r="O118" s="73"/>
      <c r="U118" s="72">
        <f t="shared" si="3"/>
        <v>0</v>
      </c>
    </row>
    <row r="119" spans="1:21" ht="21" customHeight="1" x14ac:dyDescent="0.25">
      <c r="A119" s="77" t="s">
        <v>659</v>
      </c>
      <c r="B119" s="72">
        <f>1476.35+500+1205.66</f>
        <v>3182.01</v>
      </c>
      <c r="O119" s="73">
        <v>285.19</v>
      </c>
      <c r="U119" s="72">
        <f t="shared" si="3"/>
        <v>3467.2000000000003</v>
      </c>
    </row>
    <row r="120" spans="1:21" hidden="1" x14ac:dyDescent="0.25">
      <c r="A120" s="77" t="s">
        <v>588</v>
      </c>
      <c r="O120" s="73"/>
      <c r="U120" s="72">
        <f t="shared" si="3"/>
        <v>0</v>
      </c>
    </row>
    <row r="121" spans="1:21" hidden="1" x14ac:dyDescent="0.25">
      <c r="A121" s="77" t="s">
        <v>607</v>
      </c>
      <c r="O121" s="73"/>
      <c r="U121" s="72">
        <f t="shared" si="3"/>
        <v>0</v>
      </c>
    </row>
    <row r="122" spans="1:21" x14ac:dyDescent="0.25">
      <c r="A122" s="77" t="s">
        <v>660</v>
      </c>
      <c r="B122" s="72">
        <v>4904</v>
      </c>
      <c r="O122" s="73"/>
      <c r="U122" s="72">
        <f t="shared" si="3"/>
        <v>4904</v>
      </c>
    </row>
    <row r="123" spans="1:21" hidden="1" x14ac:dyDescent="0.25">
      <c r="A123" s="77" t="s">
        <v>593</v>
      </c>
      <c r="O123" s="73"/>
      <c r="U123" s="72">
        <f t="shared" si="3"/>
        <v>0</v>
      </c>
    </row>
    <row r="124" spans="1:21" hidden="1" x14ac:dyDescent="0.25">
      <c r="A124" s="77" t="s">
        <v>608</v>
      </c>
      <c r="O124" s="73"/>
      <c r="U124" s="72">
        <f t="shared" si="3"/>
        <v>0</v>
      </c>
    </row>
    <row r="125" spans="1:21" x14ac:dyDescent="0.25">
      <c r="A125" s="77" t="s">
        <v>661</v>
      </c>
      <c r="B125" s="72">
        <v>12</v>
      </c>
      <c r="O125" s="73"/>
      <c r="U125" s="72">
        <f t="shared" si="3"/>
        <v>12</v>
      </c>
    </row>
    <row r="126" spans="1:21" x14ac:dyDescent="0.25">
      <c r="A126" s="77" t="s">
        <v>662</v>
      </c>
      <c r="B126" s="72">
        <v>3750</v>
      </c>
      <c r="O126" s="73"/>
      <c r="U126" s="72">
        <f t="shared" si="3"/>
        <v>3750</v>
      </c>
    </row>
    <row r="127" spans="1:21" x14ac:dyDescent="0.25">
      <c r="A127" s="77" t="s">
        <v>626</v>
      </c>
      <c r="B127" s="72">
        <v>282.37</v>
      </c>
      <c r="O127" s="73"/>
      <c r="U127" s="72">
        <f t="shared" si="3"/>
        <v>282.37</v>
      </c>
    </row>
    <row r="128" spans="1:21" x14ac:dyDescent="0.25">
      <c r="A128" s="77" t="s">
        <v>683</v>
      </c>
      <c r="B128" s="72">
        <v>512.51</v>
      </c>
      <c r="O128" s="73"/>
      <c r="U128" s="72">
        <f t="shared" si="3"/>
        <v>512.51</v>
      </c>
    </row>
    <row r="129" spans="1:21" x14ac:dyDescent="0.25">
      <c r="A129" s="77" t="s">
        <v>663</v>
      </c>
      <c r="O129" s="73">
        <v>26799.66</v>
      </c>
      <c r="U129" s="72">
        <f t="shared" si="3"/>
        <v>26799.66</v>
      </c>
    </row>
    <row r="130" spans="1:21" hidden="1" x14ac:dyDescent="0.25">
      <c r="A130" s="77" t="s">
        <v>609</v>
      </c>
      <c r="O130" s="73"/>
      <c r="U130" s="72">
        <f t="shared" si="3"/>
        <v>0</v>
      </c>
    </row>
    <row r="131" spans="1:21" hidden="1" x14ac:dyDescent="0.25">
      <c r="A131" s="77" t="s">
        <v>610</v>
      </c>
      <c r="O131" s="73"/>
      <c r="U131" s="72">
        <f t="shared" si="3"/>
        <v>0</v>
      </c>
    </row>
    <row r="132" spans="1:21" hidden="1" x14ac:dyDescent="0.25">
      <c r="A132" s="77" t="s">
        <v>611</v>
      </c>
      <c r="O132" s="73"/>
      <c r="U132" s="72">
        <f t="shared" si="3"/>
        <v>0</v>
      </c>
    </row>
    <row r="133" spans="1:21" hidden="1" x14ac:dyDescent="0.25">
      <c r="A133" s="77" t="s">
        <v>612</v>
      </c>
      <c r="O133" s="73"/>
      <c r="U133" s="72">
        <f t="shared" si="3"/>
        <v>0</v>
      </c>
    </row>
    <row r="134" spans="1:21" hidden="1" x14ac:dyDescent="0.25">
      <c r="A134" s="77" t="s">
        <v>613</v>
      </c>
      <c r="O134" s="73"/>
      <c r="U134" s="72">
        <f t="shared" si="3"/>
        <v>0</v>
      </c>
    </row>
    <row r="135" spans="1:21" hidden="1" x14ac:dyDescent="0.25">
      <c r="A135" s="77" t="s">
        <v>614</v>
      </c>
      <c r="O135" s="73"/>
      <c r="U135" s="72">
        <f t="shared" si="3"/>
        <v>0</v>
      </c>
    </row>
    <row r="136" spans="1:21" x14ac:dyDescent="0.25">
      <c r="A136" s="77" t="s">
        <v>625</v>
      </c>
      <c r="B136" s="72">
        <v>145.88999999999999</v>
      </c>
      <c r="O136" s="73"/>
      <c r="U136" s="72">
        <f t="shared" si="3"/>
        <v>145.88999999999999</v>
      </c>
    </row>
    <row r="137" spans="1:21" hidden="1" x14ac:dyDescent="0.25">
      <c r="A137" s="77" t="s">
        <v>615</v>
      </c>
      <c r="O137" s="73"/>
      <c r="U137" s="72">
        <f t="shared" si="3"/>
        <v>0</v>
      </c>
    </row>
    <row r="138" spans="1:21" hidden="1" x14ac:dyDescent="0.25">
      <c r="A138" s="77" t="s">
        <v>616</v>
      </c>
      <c r="O138" s="73"/>
      <c r="U138" s="72">
        <f t="shared" si="3"/>
        <v>0</v>
      </c>
    </row>
    <row r="139" spans="1:21" x14ac:dyDescent="0.25">
      <c r="A139" s="77" t="s">
        <v>664</v>
      </c>
      <c r="E139" s="72">
        <v>2000</v>
      </c>
      <c r="O139" s="73"/>
      <c r="U139" s="72">
        <f t="shared" si="3"/>
        <v>2000</v>
      </c>
    </row>
    <row r="140" spans="1:21" hidden="1" x14ac:dyDescent="0.25">
      <c r="A140" s="77" t="s">
        <v>620</v>
      </c>
      <c r="O140" s="73"/>
      <c r="U140" s="72">
        <f t="shared" si="3"/>
        <v>0</v>
      </c>
    </row>
    <row r="141" spans="1:21" hidden="1" x14ac:dyDescent="0.25">
      <c r="A141" s="77" t="s">
        <v>617</v>
      </c>
      <c r="O141" s="73"/>
      <c r="U141" s="72">
        <f t="shared" si="3"/>
        <v>0</v>
      </c>
    </row>
    <row r="142" spans="1:21" x14ac:dyDescent="0.25">
      <c r="A142" s="77" t="s">
        <v>594</v>
      </c>
      <c r="B142" s="72">
        <v>40</v>
      </c>
      <c r="O142" s="73"/>
      <c r="U142" s="72">
        <f t="shared" si="3"/>
        <v>40</v>
      </c>
    </row>
    <row r="143" spans="1:21" hidden="1" x14ac:dyDescent="0.25">
      <c r="A143" s="77" t="s">
        <v>618</v>
      </c>
      <c r="O143" s="73"/>
      <c r="U143" s="72">
        <f t="shared" si="3"/>
        <v>0</v>
      </c>
    </row>
    <row r="144" spans="1:21" hidden="1" x14ac:dyDescent="0.25">
      <c r="A144" s="77" t="s">
        <v>619</v>
      </c>
      <c r="O144" s="73"/>
      <c r="U144" s="72">
        <f t="shared" si="3"/>
        <v>0</v>
      </c>
    </row>
    <row r="145" spans="1:21" hidden="1" x14ac:dyDescent="0.25">
      <c r="A145" s="77" t="s">
        <v>597</v>
      </c>
      <c r="O145" s="73"/>
      <c r="U145" s="72">
        <f t="shared" si="3"/>
        <v>0</v>
      </c>
    </row>
    <row r="146" spans="1:21" x14ac:dyDescent="0.25">
      <c r="A146" s="77" t="s">
        <v>595</v>
      </c>
      <c r="G146" s="72">
        <v>25</v>
      </c>
      <c r="O146" s="73"/>
      <c r="U146" s="72">
        <f t="shared" si="3"/>
        <v>25</v>
      </c>
    </row>
    <row r="147" spans="1:21" x14ac:dyDescent="0.25">
      <c r="A147" s="77" t="s">
        <v>596</v>
      </c>
      <c r="G147" s="72">
        <v>1745</v>
      </c>
      <c r="O147" s="73"/>
      <c r="U147" s="72">
        <f t="shared" si="3"/>
        <v>1745</v>
      </c>
    </row>
    <row r="148" spans="1:21" hidden="1" x14ac:dyDescent="0.25">
      <c r="A148" s="142" t="s">
        <v>629</v>
      </c>
      <c r="O148" s="73"/>
      <c r="U148" s="72">
        <f t="shared" si="3"/>
        <v>0</v>
      </c>
    </row>
    <row r="149" spans="1:21" hidden="1" x14ac:dyDescent="0.25">
      <c r="A149" s="142" t="s">
        <v>634</v>
      </c>
      <c r="O149" s="73"/>
      <c r="U149" s="72">
        <f t="shared" si="3"/>
        <v>0</v>
      </c>
    </row>
    <row r="150" spans="1:21" hidden="1" x14ac:dyDescent="0.25">
      <c r="A150" s="142" t="s">
        <v>630</v>
      </c>
      <c r="O150" s="73"/>
      <c r="U150" s="72">
        <f t="shared" si="3"/>
        <v>0</v>
      </c>
    </row>
    <row r="151" spans="1:21" hidden="1" x14ac:dyDescent="0.25">
      <c r="A151" s="142" t="s">
        <v>631</v>
      </c>
      <c r="O151" s="73"/>
      <c r="U151" s="72">
        <f t="shared" si="3"/>
        <v>0</v>
      </c>
    </row>
    <row r="152" spans="1:21" hidden="1" x14ac:dyDescent="0.25">
      <c r="A152" s="142" t="s">
        <v>632</v>
      </c>
      <c r="O152" s="73"/>
      <c r="U152" s="72">
        <f t="shared" si="3"/>
        <v>0</v>
      </c>
    </row>
    <row r="153" spans="1:21" hidden="1" x14ac:dyDescent="0.25">
      <c r="A153" s="142" t="s">
        <v>633</v>
      </c>
      <c r="U153" s="72">
        <f t="shared" si="3"/>
        <v>0</v>
      </c>
    </row>
    <row r="154" spans="1:21" x14ac:dyDescent="0.25">
      <c r="A154" s="142" t="s">
        <v>516</v>
      </c>
      <c r="B154" s="72">
        <f>1544+3065</f>
        <v>4609</v>
      </c>
      <c r="U154" s="72">
        <f t="shared" si="3"/>
        <v>4609</v>
      </c>
    </row>
    <row r="155" spans="1:21" hidden="1" x14ac:dyDescent="0.25">
      <c r="A155" s="142" t="s">
        <v>627</v>
      </c>
      <c r="U155" s="72">
        <f t="shared" ref="U155:U164" si="4">SUM(B155:T155)</f>
        <v>0</v>
      </c>
    </row>
    <row r="156" spans="1:21" x14ac:dyDescent="0.25">
      <c r="A156" s="142" t="s">
        <v>628</v>
      </c>
      <c r="B156" s="72">
        <v>1880</v>
      </c>
      <c r="O156" s="72">
        <v>120</v>
      </c>
      <c r="U156" s="72">
        <f t="shared" si="4"/>
        <v>2000</v>
      </c>
    </row>
    <row r="157" spans="1:21" x14ac:dyDescent="0.25">
      <c r="A157" s="142" t="s">
        <v>665</v>
      </c>
      <c r="B157" s="72">
        <v>3902.28</v>
      </c>
      <c r="N157" s="72">
        <v>480</v>
      </c>
      <c r="O157" s="72">
        <v>279.72000000000003</v>
      </c>
      <c r="U157" s="72">
        <f t="shared" si="4"/>
        <v>4662.0000000000009</v>
      </c>
    </row>
    <row r="158" spans="1:21" hidden="1" x14ac:dyDescent="0.25">
      <c r="A158" s="142" t="s">
        <v>589</v>
      </c>
      <c r="U158" s="72">
        <f t="shared" si="4"/>
        <v>0</v>
      </c>
    </row>
    <row r="159" spans="1:21" x14ac:dyDescent="0.25">
      <c r="A159" s="142" t="s">
        <v>666</v>
      </c>
      <c r="B159" s="72">
        <v>15838.2</v>
      </c>
      <c r="O159" s="72">
        <v>1010.95</v>
      </c>
      <c r="U159" s="72">
        <f t="shared" si="4"/>
        <v>16849.150000000001</v>
      </c>
    </row>
    <row r="160" spans="1:21" hidden="1" x14ac:dyDescent="0.25">
      <c r="A160" s="142" t="s">
        <v>590</v>
      </c>
      <c r="U160" s="72">
        <f t="shared" si="4"/>
        <v>0</v>
      </c>
    </row>
    <row r="161" spans="1:21" hidden="1" x14ac:dyDescent="0.25">
      <c r="A161" s="142" t="s">
        <v>523</v>
      </c>
      <c r="U161" s="72">
        <f t="shared" si="4"/>
        <v>0</v>
      </c>
    </row>
    <row r="162" spans="1:21" hidden="1" x14ac:dyDescent="0.25">
      <c r="A162" s="142" t="s">
        <v>524</v>
      </c>
      <c r="U162" s="72">
        <f t="shared" si="4"/>
        <v>0</v>
      </c>
    </row>
    <row r="163" spans="1:21" hidden="1" x14ac:dyDescent="0.25">
      <c r="A163" s="142" t="s">
        <v>591</v>
      </c>
      <c r="U163" s="72">
        <f t="shared" si="4"/>
        <v>0</v>
      </c>
    </row>
    <row r="164" spans="1:21" hidden="1" x14ac:dyDescent="0.25">
      <c r="A164" s="112"/>
      <c r="U164" s="72">
        <f t="shared" si="4"/>
        <v>0</v>
      </c>
    </row>
    <row r="165" spans="1:21" hidden="1" x14ac:dyDescent="0.25">
      <c r="A165" s="112"/>
      <c r="U165" s="72">
        <f t="shared" ref="U165:U213" si="5">SUM(B165:T165)</f>
        <v>0</v>
      </c>
    </row>
    <row r="166" spans="1:21" hidden="1" x14ac:dyDescent="0.25">
      <c r="A166" s="112"/>
      <c r="U166" s="72">
        <f t="shared" si="5"/>
        <v>0</v>
      </c>
    </row>
    <row r="167" spans="1:21" hidden="1" x14ac:dyDescent="0.25">
      <c r="A167" s="112"/>
      <c r="U167" s="72">
        <f t="shared" si="5"/>
        <v>0</v>
      </c>
    </row>
    <row r="168" spans="1:21" hidden="1" x14ac:dyDescent="0.25">
      <c r="A168" s="112"/>
      <c r="U168" s="72">
        <f t="shared" si="5"/>
        <v>0</v>
      </c>
    </row>
    <row r="169" spans="1:21" hidden="1" x14ac:dyDescent="0.25">
      <c r="A169" s="112"/>
      <c r="U169" s="72">
        <f t="shared" si="5"/>
        <v>0</v>
      </c>
    </row>
    <row r="170" spans="1:21" hidden="1" x14ac:dyDescent="0.25">
      <c r="A170" s="112"/>
      <c r="U170" s="72">
        <f t="shared" si="5"/>
        <v>0</v>
      </c>
    </row>
    <row r="171" spans="1:21" hidden="1" x14ac:dyDescent="0.25">
      <c r="A171" s="112"/>
      <c r="U171" s="72">
        <f t="shared" si="5"/>
        <v>0</v>
      </c>
    </row>
    <row r="172" spans="1:21" hidden="1" x14ac:dyDescent="0.25">
      <c r="A172" s="112"/>
      <c r="U172" s="72">
        <f t="shared" si="5"/>
        <v>0</v>
      </c>
    </row>
    <row r="173" spans="1:21" hidden="1" x14ac:dyDescent="0.25">
      <c r="A173" s="112"/>
      <c r="U173" s="72">
        <f t="shared" si="5"/>
        <v>0</v>
      </c>
    </row>
    <row r="174" spans="1:21" hidden="1" x14ac:dyDescent="0.25">
      <c r="A174" s="112"/>
      <c r="U174" s="72">
        <f t="shared" si="5"/>
        <v>0</v>
      </c>
    </row>
    <row r="175" spans="1:21" hidden="1" x14ac:dyDescent="0.25">
      <c r="A175" s="112"/>
      <c r="U175" s="72">
        <f t="shared" si="5"/>
        <v>0</v>
      </c>
    </row>
    <row r="176" spans="1:21" hidden="1" x14ac:dyDescent="0.25">
      <c r="A176" s="112"/>
      <c r="U176" s="72">
        <f t="shared" si="5"/>
        <v>0</v>
      </c>
    </row>
    <row r="177" spans="1:21" hidden="1" x14ac:dyDescent="0.25">
      <c r="A177" s="112"/>
      <c r="U177" s="72">
        <f t="shared" si="5"/>
        <v>0</v>
      </c>
    </row>
    <row r="178" spans="1:21" hidden="1" x14ac:dyDescent="0.25">
      <c r="A178" s="112"/>
      <c r="U178" s="72">
        <f t="shared" si="5"/>
        <v>0</v>
      </c>
    </row>
    <row r="179" spans="1:21" hidden="1" x14ac:dyDescent="0.25">
      <c r="A179" s="112"/>
      <c r="U179" s="72">
        <f t="shared" si="5"/>
        <v>0</v>
      </c>
    </row>
    <row r="180" spans="1:21" hidden="1" x14ac:dyDescent="0.25">
      <c r="A180" s="112"/>
      <c r="U180" s="72">
        <f t="shared" si="5"/>
        <v>0</v>
      </c>
    </row>
    <row r="181" spans="1:21" hidden="1" x14ac:dyDescent="0.25">
      <c r="A181" s="112"/>
      <c r="U181" s="72">
        <f t="shared" si="5"/>
        <v>0</v>
      </c>
    </row>
    <row r="182" spans="1:21" hidden="1" x14ac:dyDescent="0.25">
      <c r="A182" s="74"/>
      <c r="B182" s="74"/>
      <c r="U182" s="72">
        <f t="shared" si="5"/>
        <v>0</v>
      </c>
    </row>
    <row r="183" spans="1:21" hidden="1" x14ac:dyDescent="0.25">
      <c r="A183" s="112"/>
      <c r="U183" s="72">
        <f t="shared" si="5"/>
        <v>0</v>
      </c>
    </row>
    <row r="184" spans="1:21" hidden="1" x14ac:dyDescent="0.25">
      <c r="A184" s="79"/>
      <c r="U184" s="72">
        <f t="shared" si="5"/>
        <v>0</v>
      </c>
    </row>
    <row r="185" spans="1:21" hidden="1" x14ac:dyDescent="0.25">
      <c r="A185" s="112"/>
      <c r="U185" s="72">
        <f t="shared" si="5"/>
        <v>0</v>
      </c>
    </row>
    <row r="186" spans="1:21" hidden="1" x14ac:dyDescent="0.25">
      <c r="A186" s="79"/>
      <c r="U186" s="72">
        <f t="shared" si="5"/>
        <v>0</v>
      </c>
    </row>
    <row r="187" spans="1:21" hidden="1" x14ac:dyDescent="0.25">
      <c r="A187" s="107"/>
      <c r="U187" s="72">
        <f t="shared" si="5"/>
        <v>0</v>
      </c>
    </row>
    <row r="188" spans="1:21" hidden="1" x14ac:dyDescent="0.25">
      <c r="A188" s="107"/>
      <c r="U188" s="72">
        <f t="shared" si="5"/>
        <v>0</v>
      </c>
    </row>
    <row r="189" spans="1:21" hidden="1" x14ac:dyDescent="0.25">
      <c r="A189" s="107"/>
      <c r="U189" s="72">
        <f t="shared" si="5"/>
        <v>0</v>
      </c>
    </row>
    <row r="190" spans="1:21" hidden="1" x14ac:dyDescent="0.25">
      <c r="A190" s="107"/>
      <c r="U190" s="72">
        <f t="shared" si="5"/>
        <v>0</v>
      </c>
    </row>
    <row r="191" spans="1:21" hidden="1" x14ac:dyDescent="0.25">
      <c r="A191" s="107"/>
      <c r="U191" s="72">
        <f t="shared" si="5"/>
        <v>0</v>
      </c>
    </row>
    <row r="192" spans="1:21" hidden="1" x14ac:dyDescent="0.25">
      <c r="A192" s="107"/>
      <c r="U192" s="72">
        <f t="shared" si="5"/>
        <v>0</v>
      </c>
    </row>
    <row r="193" spans="1:21" hidden="1" x14ac:dyDescent="0.25">
      <c r="A193" s="79"/>
      <c r="U193" s="72">
        <f t="shared" ref="U193" si="6">SUM(B193:T193)</f>
        <v>0</v>
      </c>
    </row>
    <row r="194" spans="1:21" hidden="1" x14ac:dyDescent="0.25">
      <c r="A194" s="79"/>
      <c r="U194" s="72">
        <f t="shared" si="5"/>
        <v>0</v>
      </c>
    </row>
    <row r="195" spans="1:21" hidden="1" x14ac:dyDescent="0.25">
      <c r="A195" s="79"/>
      <c r="U195" s="72">
        <f t="shared" si="5"/>
        <v>0</v>
      </c>
    </row>
    <row r="196" spans="1:21" hidden="1" x14ac:dyDescent="0.25">
      <c r="A196" s="79"/>
      <c r="U196" s="72">
        <f t="shared" si="5"/>
        <v>0</v>
      </c>
    </row>
    <row r="197" spans="1:21" hidden="1" x14ac:dyDescent="0.25">
      <c r="A197" s="79"/>
      <c r="U197" s="72">
        <f t="shared" si="5"/>
        <v>0</v>
      </c>
    </row>
    <row r="198" spans="1:21" hidden="1" x14ac:dyDescent="0.25">
      <c r="A198" s="79"/>
      <c r="U198" s="72">
        <f t="shared" si="5"/>
        <v>0</v>
      </c>
    </row>
    <row r="199" spans="1:21" hidden="1" x14ac:dyDescent="0.25">
      <c r="A199" s="107"/>
      <c r="U199" s="72">
        <f t="shared" si="5"/>
        <v>0</v>
      </c>
    </row>
    <row r="200" spans="1:21" hidden="1" x14ac:dyDescent="0.25">
      <c r="A200" s="107"/>
      <c r="U200" s="72">
        <f t="shared" si="5"/>
        <v>0</v>
      </c>
    </row>
    <row r="201" spans="1:21" hidden="1" x14ac:dyDescent="0.25">
      <c r="A201" s="107"/>
      <c r="U201" s="72">
        <f t="shared" si="5"/>
        <v>0</v>
      </c>
    </row>
    <row r="202" spans="1:21" hidden="1" x14ac:dyDescent="0.25">
      <c r="A202" s="107"/>
      <c r="U202" s="72">
        <f t="shared" si="5"/>
        <v>0</v>
      </c>
    </row>
    <row r="203" spans="1:21" hidden="1" x14ac:dyDescent="0.25">
      <c r="A203" s="107"/>
      <c r="U203" s="72">
        <f t="shared" si="5"/>
        <v>0</v>
      </c>
    </row>
    <row r="204" spans="1:21" hidden="1" x14ac:dyDescent="0.25">
      <c r="A204" s="107"/>
      <c r="U204" s="72">
        <f t="shared" si="5"/>
        <v>0</v>
      </c>
    </row>
    <row r="205" spans="1:21" hidden="1" x14ac:dyDescent="0.25">
      <c r="A205" s="107"/>
      <c r="U205" s="72">
        <f t="shared" si="5"/>
        <v>0</v>
      </c>
    </row>
    <row r="206" spans="1:21" hidden="1" x14ac:dyDescent="0.25">
      <c r="A206" s="107"/>
      <c r="U206" s="72">
        <f t="shared" si="5"/>
        <v>0</v>
      </c>
    </row>
    <row r="207" spans="1:21" hidden="1" x14ac:dyDescent="0.25">
      <c r="A207" s="79"/>
      <c r="U207" s="72">
        <f t="shared" si="5"/>
        <v>0</v>
      </c>
    </row>
    <row r="208" spans="1:21" hidden="1" x14ac:dyDescent="0.25">
      <c r="A208" s="79"/>
      <c r="U208" s="72">
        <f t="shared" si="5"/>
        <v>0</v>
      </c>
    </row>
    <row r="209" spans="1:23" hidden="1" x14ac:dyDescent="0.25">
      <c r="A209" s="107"/>
      <c r="U209" s="72">
        <f t="shared" si="5"/>
        <v>0</v>
      </c>
    </row>
    <row r="210" spans="1:23" hidden="1" x14ac:dyDescent="0.25">
      <c r="A210" s="107"/>
      <c r="U210" s="72">
        <f t="shared" si="5"/>
        <v>0</v>
      </c>
    </row>
    <row r="211" spans="1:23" hidden="1" x14ac:dyDescent="0.25">
      <c r="A211" s="107"/>
      <c r="U211" s="72">
        <f t="shared" si="5"/>
        <v>0</v>
      </c>
    </row>
    <row r="212" spans="1:23" hidden="1" x14ac:dyDescent="0.25">
      <c r="A212" s="107"/>
      <c r="U212" s="72">
        <f t="shared" si="5"/>
        <v>0</v>
      </c>
    </row>
    <row r="213" spans="1:23" hidden="1" x14ac:dyDescent="0.25">
      <c r="A213" s="107"/>
      <c r="U213" s="72">
        <f t="shared" si="5"/>
        <v>0</v>
      </c>
    </row>
    <row r="214" spans="1:23" hidden="1" x14ac:dyDescent="0.25">
      <c r="A214" s="107"/>
      <c r="U214" s="72">
        <f t="shared" ref="U214:U218" si="7">SUM(B214:T214)</f>
        <v>0</v>
      </c>
    </row>
    <row r="215" spans="1:23" hidden="1" x14ac:dyDescent="0.25">
      <c r="A215" s="107"/>
      <c r="U215" s="72">
        <f t="shared" si="7"/>
        <v>0</v>
      </c>
    </row>
    <row r="216" spans="1:23" hidden="1" x14ac:dyDescent="0.25">
      <c r="A216" s="107"/>
      <c r="U216" s="72">
        <f t="shared" si="7"/>
        <v>0</v>
      </c>
    </row>
    <row r="217" spans="1:23" hidden="1" x14ac:dyDescent="0.25">
      <c r="A217" s="107"/>
      <c r="U217" s="72">
        <f t="shared" si="7"/>
        <v>0</v>
      </c>
    </row>
    <row r="218" spans="1:23" hidden="1" x14ac:dyDescent="0.25">
      <c r="A218" s="107"/>
      <c r="U218" s="72">
        <f t="shared" si="7"/>
        <v>0</v>
      </c>
    </row>
    <row r="219" spans="1:23" s="82" customFormat="1" ht="18.75" thickBot="1" x14ac:dyDescent="0.3">
      <c r="A219" s="80" t="s">
        <v>390</v>
      </c>
      <c r="B219" s="81">
        <f t="shared" ref="B219:U219" si="8">SUM(B3:B218)</f>
        <v>102601.42999999998</v>
      </c>
      <c r="C219" s="81">
        <f t="shared" si="8"/>
        <v>0</v>
      </c>
      <c r="D219" s="81">
        <f t="shared" si="8"/>
        <v>0</v>
      </c>
      <c r="E219" s="81">
        <f t="shared" si="8"/>
        <v>2000</v>
      </c>
      <c r="F219" s="81">
        <f t="shared" si="8"/>
        <v>0</v>
      </c>
      <c r="G219" s="81">
        <f t="shared" si="8"/>
        <v>1770</v>
      </c>
      <c r="H219" s="81">
        <f t="shared" si="8"/>
        <v>0</v>
      </c>
      <c r="I219" s="81">
        <f t="shared" si="8"/>
        <v>0</v>
      </c>
      <c r="J219" s="81">
        <f t="shared" si="8"/>
        <v>29975.230000000003</v>
      </c>
      <c r="K219" s="81">
        <f t="shared" si="8"/>
        <v>14385.71</v>
      </c>
      <c r="L219" s="81">
        <f t="shared" si="8"/>
        <v>0</v>
      </c>
      <c r="M219" s="81">
        <f t="shared" si="8"/>
        <v>0</v>
      </c>
      <c r="N219" s="81">
        <f t="shared" si="8"/>
        <v>480</v>
      </c>
      <c r="O219" s="81">
        <f t="shared" si="8"/>
        <v>38723.06</v>
      </c>
      <c r="P219" s="81">
        <f t="shared" si="8"/>
        <v>21166</v>
      </c>
      <c r="Q219" s="81">
        <f t="shared" si="8"/>
        <v>0</v>
      </c>
      <c r="R219" s="81">
        <f t="shared" si="8"/>
        <v>3464.7899999999995</v>
      </c>
      <c r="S219" s="81">
        <f t="shared" si="8"/>
        <v>0</v>
      </c>
      <c r="T219" s="81">
        <f t="shared" si="8"/>
        <v>0</v>
      </c>
      <c r="U219" s="81">
        <f t="shared" si="8"/>
        <v>214566.22000000003</v>
      </c>
      <c r="V219" s="81">
        <f>SUM(B219:T219)</f>
        <v>214566.21999999997</v>
      </c>
      <c r="W219" s="81">
        <f>U219-V219</f>
        <v>0</v>
      </c>
    </row>
    <row r="220" spans="1:23" ht="18.75" thickTop="1" x14ac:dyDescent="0.25"/>
    <row r="221" spans="1:23" x14ac:dyDescent="0.25">
      <c r="A221" s="12"/>
    </row>
    <row r="222" spans="1:23" x14ac:dyDescent="0.25">
      <c r="U222" s="72">
        <f>'Revenue-Detail'!B305</f>
        <v>214566.22000000003</v>
      </c>
    </row>
    <row r="223" spans="1:23" x14ac:dyDescent="0.25">
      <c r="U223" s="72">
        <f>U222-U219</f>
        <v>0</v>
      </c>
    </row>
  </sheetData>
  <autoFilter ref="A1:W219">
    <filterColumn colId="20">
      <filters blank="1">
        <filter val="(1,020.00)"/>
        <filter val="(1,440.00)"/>
        <filter val="(21,450.00)"/>
        <filter val="(4,838.27)"/>
        <filter val="(5,100.00)"/>
        <filter val="(700.00)"/>
        <filter val="(9,300.00)"/>
        <filter val="1,547.00"/>
        <filter val="1,615.44"/>
        <filter val="1,786.80"/>
        <filter val="1,906.97"/>
        <filter val="125.00"/>
        <filter val="134.80"/>
        <filter val="150.00"/>
        <filter val="152,883.82"/>
        <filter val="160.00"/>
        <filter val="17,767.86"/>
        <filter val="2,120.00"/>
        <filter val="2,314.00"/>
        <filter val="2,846.90"/>
        <filter val="2,988.64"/>
        <filter val="246.00"/>
        <filter val="3,000.00"/>
        <filter val="3,157.66"/>
        <filter val="3,220.36"/>
        <filter val="3,491.40"/>
        <filter val="3,500.00"/>
        <filter val="3,536.80"/>
        <filter val="3,652.60"/>
        <filter val="320.80"/>
        <filter val="370.00"/>
        <filter val="4,070.00"/>
        <filter val="4,093.71"/>
        <filter val="4,425.00"/>
        <filter val="4,450.00"/>
        <filter val="4,610.89"/>
        <filter val="4,625.00"/>
        <filter val="4,645.02"/>
        <filter val="4,931.38"/>
        <filter val="45,300.00"/>
        <filter val="6,078.30"/>
        <filter val="6,164.00"/>
        <filter val="6,330.00"/>
        <filter val="678.22"/>
        <filter val="688.40"/>
        <filter val="7,600.00"/>
        <filter val="7,988.20"/>
        <filter val="700.00"/>
        <filter val="794.94"/>
        <filter val="8,200.00"/>
        <filter val="900.00"/>
      </filters>
    </filterColumn>
  </autoFilter>
  <sortState ref="A152:U159">
    <sortCondition ref="A152:A159"/>
  </sortState>
  <printOptions horizontalCentered="1" gridLines="1"/>
  <pageMargins left="0.25" right="0.25" top="1" bottom="0.75" header="0.5" footer="0.5"/>
  <pageSetup scale="47" orientation="landscape" r:id="rId1"/>
  <headerFooter scaleWithDoc="0" alignWithMargins="0">
    <oddHeader>&amp;L&amp;F
&amp;R&amp;A</oddHeader>
    <oddFooter>&amp;L&amp;8&amp;Z&amp;F&amp;R&amp;D</oddFooter>
  </headerFooter>
  <rowBreaks count="1" manualBreakCount="1">
    <brk id="9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79"/>
  <sheetViews>
    <sheetView zoomScale="75" zoomScaleNormal="75" zoomScaleSheetLayoutView="100" workbookViewId="0">
      <pane ySplit="1" topLeftCell="A2" activePane="bottomLeft" state="frozen"/>
      <selection activeCell="E34" sqref="E34"/>
      <selection pane="bottomLeft" activeCell="E34" sqref="E34"/>
    </sheetView>
  </sheetViews>
  <sheetFormatPr defaultColWidth="9.140625" defaultRowHeight="30" customHeight="1" x14ac:dyDescent="0.2"/>
  <cols>
    <col min="1" max="1" width="39.5703125" style="49" bestFit="1" customWidth="1"/>
    <col min="2" max="2" width="20.5703125" style="32" bestFit="1" customWidth="1"/>
    <col min="3" max="4" width="17.140625" style="32" bestFit="1" customWidth="1"/>
    <col min="5" max="5" width="17.140625" style="32" hidden="1" customWidth="1"/>
    <col min="6" max="6" width="19.42578125" style="32" bestFit="1" customWidth="1"/>
    <col min="7" max="7" width="15.5703125" style="32" bestFit="1" customWidth="1"/>
    <col min="8" max="8" width="13.85546875" style="32" hidden="1" customWidth="1"/>
    <col min="9" max="9" width="15.5703125" style="32" hidden="1" customWidth="1"/>
    <col min="10" max="10" width="17.140625" style="32" bestFit="1" customWidth="1"/>
    <col min="11" max="11" width="15.5703125" style="32" bestFit="1" customWidth="1"/>
    <col min="12" max="12" width="13.85546875" style="32" hidden="1" customWidth="1"/>
    <col min="13" max="14" width="15.5703125" style="32" hidden="1" customWidth="1"/>
    <col min="15" max="16" width="18" style="32" bestFit="1" customWidth="1"/>
    <col min="17" max="17" width="13.85546875" style="32" hidden="1" customWidth="1"/>
    <col min="18" max="18" width="16.5703125" style="32" bestFit="1" customWidth="1"/>
    <col min="19" max="19" width="15.140625" style="32" hidden="1" customWidth="1"/>
    <col min="20" max="20" width="13.42578125" style="32" hidden="1" customWidth="1"/>
    <col min="21" max="21" width="21.28515625" style="32" customWidth="1"/>
    <col min="22" max="22" width="34" style="59" bestFit="1" customWidth="1"/>
    <col min="23" max="16384" width="9.140625" style="59"/>
  </cols>
  <sheetData>
    <row r="1" spans="1:21" s="57" customFormat="1" ht="30" customHeight="1" x14ac:dyDescent="0.2">
      <c r="A1" s="56" t="s">
        <v>258</v>
      </c>
      <c r="B1" s="57" t="s">
        <v>259</v>
      </c>
      <c r="C1" s="57">
        <v>6100</v>
      </c>
      <c r="D1" s="57">
        <v>6200</v>
      </c>
      <c r="E1" s="57">
        <v>6300</v>
      </c>
      <c r="F1" s="57">
        <v>6400</v>
      </c>
      <c r="G1" s="57" t="s">
        <v>262</v>
      </c>
      <c r="H1" s="57" t="s">
        <v>439</v>
      </c>
      <c r="I1" s="57" t="s">
        <v>440</v>
      </c>
      <c r="J1" s="57">
        <v>7300</v>
      </c>
      <c r="K1" s="57" t="s">
        <v>260</v>
      </c>
      <c r="L1" s="57" t="s">
        <v>265</v>
      </c>
      <c r="M1" s="57" t="s">
        <v>261</v>
      </c>
      <c r="N1" s="57" t="s">
        <v>441</v>
      </c>
      <c r="O1" s="57">
        <v>7900</v>
      </c>
      <c r="P1" s="57">
        <v>8100</v>
      </c>
      <c r="Q1" s="57" t="s">
        <v>263</v>
      </c>
      <c r="R1" s="57" t="s">
        <v>442</v>
      </c>
      <c r="S1" s="57" t="s">
        <v>512</v>
      </c>
      <c r="T1" s="57" t="s">
        <v>269</v>
      </c>
      <c r="U1" s="64" t="s">
        <v>264</v>
      </c>
    </row>
    <row r="2" spans="1:21" s="58" customFormat="1" ht="45" customHeight="1" x14ac:dyDescent="0.2">
      <c r="A2" s="31" t="s">
        <v>527</v>
      </c>
      <c r="B2" s="32">
        <v>-9250.84</v>
      </c>
      <c r="C2" s="32">
        <v>943.2</v>
      </c>
      <c r="D2" s="32">
        <v>-280.68</v>
      </c>
      <c r="E2" s="32"/>
      <c r="F2" s="32">
        <v>749.5</v>
      </c>
      <c r="G2" s="32"/>
      <c r="H2" s="32"/>
      <c r="I2" s="32"/>
      <c r="J2" s="32">
        <v>108.77</v>
      </c>
      <c r="K2" s="32">
        <v>12892.42</v>
      </c>
      <c r="L2" s="32"/>
      <c r="M2" s="32"/>
      <c r="N2" s="32"/>
      <c r="O2" s="32">
        <v>-3471</v>
      </c>
      <c r="P2" s="32">
        <v>182</v>
      </c>
      <c r="Q2" s="32"/>
      <c r="R2" s="32">
        <v>-1873.37</v>
      </c>
      <c r="S2" s="32"/>
      <c r="T2" s="32"/>
      <c r="U2" s="32">
        <f t="shared" ref="U2:U66" si="0">SUM(B2:T2)</f>
        <v>0</v>
      </c>
    </row>
    <row r="3" spans="1:21" s="58" customFormat="1" ht="45" customHeight="1" x14ac:dyDescent="0.2">
      <c r="A3" s="31" t="s">
        <v>576</v>
      </c>
      <c r="B3" s="32">
        <v>-6500</v>
      </c>
      <c r="C3" s="32"/>
      <c r="D3" s="32"/>
      <c r="E3" s="32"/>
      <c r="F3" s="32">
        <v>6500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8" customFormat="1" ht="45" customHeight="1" x14ac:dyDescent="0.2">
      <c r="A4" s="31" t="s">
        <v>578</v>
      </c>
      <c r="B4" s="32">
        <v>-11484</v>
      </c>
      <c r="C4" s="32"/>
      <c r="D4" s="32"/>
      <c r="E4" s="32"/>
      <c r="F4" s="32">
        <v>11484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8" customFormat="1" ht="45" customHeight="1" x14ac:dyDescent="0.2">
      <c r="A5" s="31" t="s">
        <v>636</v>
      </c>
      <c r="B5" s="32">
        <v>-1700</v>
      </c>
      <c r="C5" s="32"/>
      <c r="D5" s="32"/>
      <c r="E5" s="32"/>
      <c r="F5" s="32">
        <v>1700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8" customFormat="1" ht="45" customHeight="1" x14ac:dyDescent="0.2">
      <c r="A6" s="31" t="s">
        <v>421</v>
      </c>
      <c r="B6" s="32">
        <v>-4750</v>
      </c>
      <c r="C6" s="32"/>
      <c r="D6" s="32"/>
      <c r="E6" s="32"/>
      <c r="F6" s="32"/>
      <c r="G6" s="32"/>
      <c r="H6" s="32"/>
      <c r="I6" s="32"/>
      <c r="J6" s="32"/>
      <c r="K6" s="32">
        <v>4750</v>
      </c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8" customFormat="1" ht="45" hidden="1" customHeight="1" x14ac:dyDescent="0.2">
      <c r="A7" s="31" t="s">
        <v>637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>
        <f t="shared" si="0"/>
        <v>0</v>
      </c>
    </row>
    <row r="8" spans="1:21" s="58" customFormat="1" ht="45" customHeight="1" x14ac:dyDescent="0.2">
      <c r="A8" s="31" t="s">
        <v>528</v>
      </c>
      <c r="B8" s="32">
        <v>3072.53</v>
      </c>
      <c r="C8" s="32"/>
      <c r="D8" s="32"/>
      <c r="E8" s="32"/>
      <c r="F8" s="32">
        <v>880</v>
      </c>
      <c r="G8" s="32"/>
      <c r="H8" s="32"/>
      <c r="I8" s="32"/>
      <c r="J8" s="32">
        <v>6532.8</v>
      </c>
      <c r="K8" s="32"/>
      <c r="L8" s="32"/>
      <c r="M8" s="32"/>
      <c r="N8" s="32"/>
      <c r="O8" s="32">
        <v>-27.54</v>
      </c>
      <c r="P8" s="32"/>
      <c r="Q8" s="32"/>
      <c r="R8" s="32">
        <v>-10457.790000000001</v>
      </c>
      <c r="S8" s="32"/>
      <c r="T8" s="32"/>
      <c r="U8" s="32">
        <f t="shared" si="0"/>
        <v>0</v>
      </c>
    </row>
    <row r="9" spans="1:21" s="58" customFormat="1" ht="45" customHeight="1" x14ac:dyDescent="0.2">
      <c r="A9" s="31" t="s">
        <v>577</v>
      </c>
      <c r="B9" s="32">
        <v>-759.83</v>
      </c>
      <c r="C9" s="32">
        <v>393.18</v>
      </c>
      <c r="D9" s="32"/>
      <c r="E9" s="32"/>
      <c r="F9" s="32">
        <v>366.65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f t="shared" si="0"/>
        <v>0</v>
      </c>
    </row>
    <row r="10" spans="1:21" s="58" customFormat="1" ht="45" hidden="1" customHeight="1" x14ac:dyDescent="0.2">
      <c r="A10" s="31" t="s">
        <v>574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8" customFormat="1" ht="45" hidden="1" customHeight="1" x14ac:dyDescent="0.2">
      <c r="A11" s="31" t="s">
        <v>580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8" customFormat="1" ht="45" hidden="1" customHeight="1" x14ac:dyDescent="0.2">
      <c r="A12" s="31" t="s">
        <v>579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8" customFormat="1" ht="45" customHeight="1" x14ac:dyDescent="0.2">
      <c r="A13" s="31" t="s">
        <v>575</v>
      </c>
      <c r="B13" s="32">
        <v>-1000</v>
      </c>
      <c r="C13" s="32"/>
      <c r="D13" s="32"/>
      <c r="E13" s="32"/>
      <c r="F13" s="32">
        <v>1000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8" customFormat="1" ht="45" customHeight="1" x14ac:dyDescent="0.2">
      <c r="A14" s="31" t="s">
        <v>525</v>
      </c>
      <c r="B14" s="32">
        <v>-803.72</v>
      </c>
      <c r="C14" s="32">
        <v>803.72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8" customFormat="1" ht="45" hidden="1" customHeight="1" x14ac:dyDescent="0.2">
      <c r="A15" s="31" t="s">
        <v>581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8" customFormat="1" ht="45" customHeight="1" x14ac:dyDescent="0.2">
      <c r="A16" s="31" t="s">
        <v>669</v>
      </c>
      <c r="B16" s="32"/>
      <c r="C16" s="32"/>
      <c r="D16" s="32"/>
      <c r="E16" s="32"/>
      <c r="F16" s="32"/>
      <c r="G16" s="32"/>
      <c r="H16" s="32"/>
      <c r="I16" s="32"/>
      <c r="J16" s="32">
        <v>101250</v>
      </c>
      <c r="K16" s="32"/>
      <c r="L16" s="32"/>
      <c r="M16" s="32"/>
      <c r="N16" s="32"/>
      <c r="O16" s="32">
        <v>-202500</v>
      </c>
      <c r="P16" s="32">
        <v>101250</v>
      </c>
      <c r="Q16" s="32"/>
      <c r="R16" s="32"/>
      <c r="S16" s="32"/>
      <c r="T16" s="32"/>
      <c r="U16" s="32">
        <f t="shared" si="0"/>
        <v>0</v>
      </c>
    </row>
    <row r="17" spans="1:21" s="58" customFormat="1" ht="45" customHeight="1" x14ac:dyDescent="0.2">
      <c r="A17" s="31" t="s">
        <v>670</v>
      </c>
      <c r="B17" s="32">
        <v>-15958.99</v>
      </c>
      <c r="C17" s="32"/>
      <c r="D17" s="32"/>
      <c r="E17" s="32"/>
      <c r="F17" s="32"/>
      <c r="G17" s="32">
        <v>15958.99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58" customFormat="1" ht="45" customHeight="1" x14ac:dyDescent="0.2">
      <c r="A18" s="31" t="s">
        <v>582</v>
      </c>
      <c r="B18" s="32">
        <v>23706.59</v>
      </c>
      <c r="C18" s="32"/>
      <c r="D18" s="32">
        <v>554.14</v>
      </c>
      <c r="E18" s="32"/>
      <c r="F18" s="32">
        <v>-900</v>
      </c>
      <c r="G18" s="32"/>
      <c r="H18" s="32"/>
      <c r="I18" s="32"/>
      <c r="J18" s="32">
        <f>-23420.67</f>
        <v>-23420.67</v>
      </c>
      <c r="K18" s="32"/>
      <c r="L18" s="32"/>
      <c r="M18" s="32"/>
      <c r="N18" s="32"/>
      <c r="O18" s="32">
        <f>-3421.81</f>
        <v>-3421.81</v>
      </c>
      <c r="P18" s="32">
        <f>3481.75</f>
        <v>3481.75</v>
      </c>
      <c r="Q18" s="32"/>
      <c r="R18" s="32"/>
      <c r="S18" s="32"/>
      <c r="T18" s="32"/>
      <c r="U18" s="32">
        <f t="shared" si="0"/>
        <v>0</v>
      </c>
    </row>
    <row r="19" spans="1:21" s="58" customFormat="1" ht="15" hidden="1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f t="shared" si="0"/>
        <v>0</v>
      </c>
    </row>
    <row r="20" spans="1:21" s="58" customFormat="1" ht="15" hidden="1" customHeight="1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f t="shared" si="0"/>
        <v>0</v>
      </c>
    </row>
    <row r="21" spans="1:21" s="58" customFormat="1" ht="15" hidden="1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8" customFormat="1" ht="15" hidden="1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f t="shared" si="0"/>
        <v>0</v>
      </c>
    </row>
    <row r="23" spans="1:21" s="58" customFormat="1" ht="15" hidden="1" customHeight="1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f t="shared" si="0"/>
        <v>0</v>
      </c>
    </row>
    <row r="24" spans="1:21" s="58" customFormat="1" ht="15" hidden="1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 t="shared" si="0"/>
        <v>0</v>
      </c>
    </row>
    <row r="25" spans="1:21" s="58" customFormat="1" ht="15" hidden="1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>
        <f t="shared" si="0"/>
        <v>0</v>
      </c>
    </row>
    <row r="26" spans="1:21" s="58" customFormat="1" ht="15" hidden="1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>
        <f t="shared" si="0"/>
        <v>0</v>
      </c>
    </row>
    <row r="27" spans="1:21" s="58" customFormat="1" ht="15" hidden="1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>
        <f t="shared" si="0"/>
        <v>0</v>
      </c>
    </row>
    <row r="28" spans="1:21" s="58" customFormat="1" ht="15" hidden="1" customHeight="1" x14ac:dyDescent="0.2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>
        <f t="shared" si="0"/>
        <v>0</v>
      </c>
    </row>
    <row r="29" spans="1:21" s="58" customFormat="1" ht="15" hidden="1" customHeight="1" x14ac:dyDescent="0.2">
      <c r="A29" s="31"/>
      <c r="B29" s="32"/>
      <c r="C29" s="32"/>
      <c r="D29" s="32"/>
      <c r="E29" s="32"/>
      <c r="F29" s="32"/>
      <c r="G29" s="32"/>
      <c r="H29" s="55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>
        <f t="shared" si="0"/>
        <v>0</v>
      </c>
    </row>
    <row r="30" spans="1:21" s="58" customFormat="1" ht="15" hidden="1" customHeight="1" x14ac:dyDescent="0.2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>
        <f t="shared" si="0"/>
        <v>0</v>
      </c>
    </row>
    <row r="31" spans="1:21" s="58" customFormat="1" ht="14.25" hidden="1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>
        <f t="shared" si="0"/>
        <v>0</v>
      </c>
    </row>
    <row r="32" spans="1:21" s="58" customFormat="1" ht="15" hidden="1" customHeight="1" x14ac:dyDescent="0.2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>
        <f t="shared" si="0"/>
        <v>0</v>
      </c>
    </row>
    <row r="33" spans="1:21" s="58" customFormat="1" ht="14.25" hidden="1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>
        <f t="shared" si="0"/>
        <v>0</v>
      </c>
    </row>
    <row r="34" spans="1:21" s="58" customFormat="1" ht="15" hidden="1" customHeight="1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>
        <f t="shared" si="0"/>
        <v>0</v>
      </c>
    </row>
    <row r="35" spans="1:21" s="58" customFormat="1" ht="15" hidden="1" customHeight="1" x14ac:dyDescent="0.2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>
        <f t="shared" si="0"/>
        <v>0</v>
      </c>
    </row>
    <row r="36" spans="1:21" s="58" customFormat="1" ht="15" hidden="1" customHeight="1" x14ac:dyDescent="0.2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>
        <f t="shared" si="0"/>
        <v>0</v>
      </c>
    </row>
    <row r="37" spans="1:21" s="58" customFormat="1" ht="15" hidden="1" customHeight="1" x14ac:dyDescent="0.2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>
        <f t="shared" si="0"/>
        <v>0</v>
      </c>
    </row>
    <row r="38" spans="1:21" s="58" customFormat="1" ht="15" hidden="1" customHeight="1" x14ac:dyDescent="0.2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>
        <f t="shared" si="0"/>
        <v>0</v>
      </c>
    </row>
    <row r="39" spans="1:21" s="58" customFormat="1" ht="15" hidden="1" customHeight="1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>
        <f t="shared" si="0"/>
        <v>0</v>
      </c>
    </row>
    <row r="40" spans="1:21" s="58" customFormat="1" ht="15" hidden="1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>
        <f t="shared" si="0"/>
        <v>0</v>
      </c>
    </row>
    <row r="41" spans="1:21" s="58" customFormat="1" ht="15" hidden="1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>
        <f t="shared" si="0"/>
        <v>0</v>
      </c>
    </row>
    <row r="42" spans="1:21" s="58" customFormat="1" ht="15" hidden="1" customHeight="1" x14ac:dyDescent="0.2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>
        <f t="shared" si="0"/>
        <v>0</v>
      </c>
    </row>
    <row r="43" spans="1:21" s="58" customFormat="1" ht="14.25" hidden="1" customHeight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>
        <f t="shared" si="0"/>
        <v>0</v>
      </c>
    </row>
    <row r="44" spans="1:21" s="58" customFormat="1" ht="15" hidden="1" customHeight="1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>
        <f t="shared" si="0"/>
        <v>0</v>
      </c>
    </row>
    <row r="45" spans="1:21" s="58" customFormat="1" ht="15" hidden="1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>
        <f t="shared" si="0"/>
        <v>0</v>
      </c>
    </row>
    <row r="46" spans="1:21" s="58" customFormat="1" ht="15" hidden="1" customHeight="1" x14ac:dyDescent="0.2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>
        <f t="shared" si="0"/>
        <v>0</v>
      </c>
    </row>
    <row r="47" spans="1:21" s="58" customFormat="1" ht="15" hidden="1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>
        <f t="shared" si="0"/>
        <v>0</v>
      </c>
    </row>
    <row r="48" spans="1:21" s="58" customFormat="1" ht="15" hidden="1" customHeight="1" x14ac:dyDescent="0.2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>
        <f t="shared" si="0"/>
        <v>0</v>
      </c>
    </row>
    <row r="49" spans="1:21" s="58" customFormat="1" ht="15" hidden="1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>
        <f t="shared" si="0"/>
        <v>0</v>
      </c>
    </row>
    <row r="50" spans="1:21" s="58" customFormat="1" ht="15" hidden="1" customHeight="1" x14ac:dyDescent="0.2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>
        <f t="shared" si="0"/>
        <v>0</v>
      </c>
    </row>
    <row r="51" spans="1:21" s="58" customFormat="1" ht="15" hidden="1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>
        <f t="shared" si="0"/>
        <v>0</v>
      </c>
    </row>
    <row r="52" spans="1:21" s="58" customFormat="1" ht="14.25" hidden="1" customHeight="1" x14ac:dyDescent="0.2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>
        <f t="shared" si="0"/>
        <v>0</v>
      </c>
    </row>
    <row r="53" spans="1:21" s="58" customFormat="1" ht="15" customHeight="1" x14ac:dyDescent="0.2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>
        <f t="shared" si="0"/>
        <v>0</v>
      </c>
    </row>
    <row r="54" spans="1:21" s="58" customFormat="1" ht="15" hidden="1" customHeight="1" x14ac:dyDescent="0.2">
      <c r="A54" s="31" t="s">
        <v>527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>
        <f t="shared" si="0"/>
        <v>0</v>
      </c>
    </row>
    <row r="55" spans="1:21" s="58" customFormat="1" ht="15" hidden="1" customHeight="1" x14ac:dyDescent="0.2">
      <c r="A55" s="31" t="s">
        <v>528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>
        <f t="shared" si="0"/>
        <v>0</v>
      </c>
    </row>
    <row r="56" spans="1:21" s="58" customFormat="1" ht="15" hidden="1" customHeight="1" x14ac:dyDescent="0.2">
      <c r="A56" s="31" t="s">
        <v>528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>
        <f t="shared" si="0"/>
        <v>0</v>
      </c>
    </row>
    <row r="57" spans="1:21" s="58" customFormat="1" ht="15" hidden="1" customHeight="1" x14ac:dyDescent="0.2">
      <c r="A57" s="31" t="s">
        <v>526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>
        <f t="shared" si="0"/>
        <v>0</v>
      </c>
    </row>
    <row r="58" spans="1:21" s="58" customFormat="1" ht="15" hidden="1" customHeight="1" x14ac:dyDescent="0.2">
      <c r="A58" s="31" t="s">
        <v>528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>
        <f t="shared" si="0"/>
        <v>0</v>
      </c>
    </row>
    <row r="59" spans="1:21" s="58" customFormat="1" ht="15" hidden="1" customHeight="1" x14ac:dyDescent="0.2">
      <c r="A59" s="53" t="s">
        <v>527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>
        <f t="shared" si="0"/>
        <v>0</v>
      </c>
    </row>
    <row r="60" spans="1:21" s="58" customFormat="1" ht="15" hidden="1" customHeight="1" x14ac:dyDescent="0.2">
      <c r="A60" s="53" t="s">
        <v>527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>
        <f t="shared" si="0"/>
        <v>0</v>
      </c>
    </row>
    <row r="61" spans="1:21" s="58" customFormat="1" ht="15" hidden="1" customHeight="1" x14ac:dyDescent="0.2">
      <c r="A61" s="31" t="s">
        <v>527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>
        <f t="shared" si="0"/>
        <v>0</v>
      </c>
    </row>
    <row r="62" spans="1:21" s="58" customFormat="1" ht="15" hidden="1" customHeight="1" x14ac:dyDescent="0.2">
      <c r="A62" s="49" t="s">
        <v>525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113"/>
      <c r="P62" s="32"/>
      <c r="Q62" s="32"/>
      <c r="R62" s="32"/>
      <c r="S62" s="32"/>
      <c r="T62" s="32"/>
      <c r="U62" s="32">
        <f t="shared" si="0"/>
        <v>0</v>
      </c>
    </row>
    <row r="63" spans="1:21" s="58" customFormat="1" ht="15" hidden="1" customHeight="1" x14ac:dyDescent="0.2">
      <c r="A63" s="49" t="s">
        <v>526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>
        <f t="shared" si="0"/>
        <v>0</v>
      </c>
    </row>
    <row r="64" spans="1:21" s="58" customFormat="1" ht="15" hidden="1" customHeight="1" x14ac:dyDescent="0.2">
      <c r="A64" s="31" t="s">
        <v>528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>
        <f t="shared" si="0"/>
        <v>0</v>
      </c>
    </row>
    <row r="65" spans="1:21" s="58" customFormat="1" ht="15" hidden="1" customHeight="1" x14ac:dyDescent="0.2">
      <c r="A65" s="31" t="s">
        <v>527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>
        <f t="shared" si="0"/>
        <v>0</v>
      </c>
    </row>
    <row r="66" spans="1:21" s="58" customFormat="1" ht="15" hidden="1" customHeight="1" x14ac:dyDescent="0.2">
      <c r="A66" s="31" t="s">
        <v>527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>
        <f t="shared" si="0"/>
        <v>0</v>
      </c>
    </row>
    <row r="67" spans="1:21" s="58" customFormat="1" ht="15" hidden="1" customHeight="1" x14ac:dyDescent="0.2">
      <c r="A67" s="31" t="s">
        <v>526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>
        <f t="shared" ref="U67:U74" si="1">SUM(B67:T67)</f>
        <v>0</v>
      </c>
    </row>
    <row r="68" spans="1:21" s="58" customFormat="1" ht="15" hidden="1" customHeight="1" x14ac:dyDescent="0.2">
      <c r="A68" s="31" t="s">
        <v>539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>
        <f t="shared" si="1"/>
        <v>0</v>
      </c>
    </row>
    <row r="69" spans="1:21" s="58" customFormat="1" ht="15" hidden="1" customHeight="1" x14ac:dyDescent="0.2">
      <c r="A69" s="31" t="s">
        <v>527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>
        <f t="shared" si="1"/>
        <v>0</v>
      </c>
    </row>
    <row r="70" spans="1:21" s="58" customFormat="1" ht="15" hidden="1" customHeight="1" x14ac:dyDescent="0.2">
      <c r="A70" s="31" t="s">
        <v>544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>
        <f t="shared" si="1"/>
        <v>0</v>
      </c>
    </row>
    <row r="71" spans="1:21" s="58" customFormat="1" ht="15" hidden="1" customHeight="1" x14ac:dyDescent="0.2">
      <c r="A71" s="31" t="s">
        <v>525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>
        <f t="shared" si="1"/>
        <v>0</v>
      </c>
    </row>
    <row r="72" spans="1:21" s="58" customFormat="1" ht="15" hidden="1" customHeight="1" x14ac:dyDescent="0.2">
      <c r="A72" s="31" t="s">
        <v>542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>
        <f t="shared" si="1"/>
        <v>0</v>
      </c>
    </row>
    <row r="73" spans="1:21" s="58" customFormat="1" ht="15" hidden="1" customHeight="1" x14ac:dyDescent="0.2">
      <c r="A73" s="31" t="s">
        <v>543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>
        <f t="shared" si="1"/>
        <v>0</v>
      </c>
    </row>
    <row r="74" spans="1:21" s="58" customFormat="1" ht="15" hidden="1" customHeight="1" x14ac:dyDescent="0.2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>
        <f t="shared" si="1"/>
        <v>0</v>
      </c>
    </row>
    <row r="75" spans="1:21" s="58" customFormat="1" ht="15" hidden="1" customHeight="1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s="62" customFormat="1" ht="30" customHeight="1" thickBot="1" x14ac:dyDescent="0.25">
      <c r="A76" s="60"/>
      <c r="B76" s="61">
        <f t="shared" ref="B76:T76" si="2">SUBTOTAL(9,B2:B74)</f>
        <v>-25428.26</v>
      </c>
      <c r="C76" s="61">
        <f t="shared" si="2"/>
        <v>2140.1000000000004</v>
      </c>
      <c r="D76" s="61">
        <f t="shared" si="2"/>
        <v>273.45999999999998</v>
      </c>
      <c r="E76" s="61">
        <f t="shared" si="2"/>
        <v>0</v>
      </c>
      <c r="F76" s="61">
        <f t="shared" si="2"/>
        <v>21780.15</v>
      </c>
      <c r="G76" s="61">
        <f t="shared" si="2"/>
        <v>15958.99</v>
      </c>
      <c r="H76" s="61">
        <f t="shared" si="2"/>
        <v>0</v>
      </c>
      <c r="I76" s="61">
        <f t="shared" si="2"/>
        <v>0</v>
      </c>
      <c r="J76" s="61">
        <f t="shared" si="2"/>
        <v>84470.900000000009</v>
      </c>
      <c r="K76" s="61">
        <f t="shared" si="2"/>
        <v>17642.419999999998</v>
      </c>
      <c r="L76" s="61">
        <f t="shared" si="2"/>
        <v>0</v>
      </c>
      <c r="M76" s="61">
        <f t="shared" si="2"/>
        <v>0</v>
      </c>
      <c r="N76" s="61">
        <f t="shared" si="2"/>
        <v>0</v>
      </c>
      <c r="O76" s="61">
        <f t="shared" si="2"/>
        <v>-209420.35</v>
      </c>
      <c r="P76" s="61">
        <f t="shared" si="2"/>
        <v>104913.75</v>
      </c>
      <c r="Q76" s="61">
        <f t="shared" si="2"/>
        <v>0</v>
      </c>
      <c r="R76" s="61">
        <f t="shared" si="2"/>
        <v>-12331.16</v>
      </c>
      <c r="S76" s="61">
        <f t="shared" si="2"/>
        <v>0</v>
      </c>
      <c r="T76" s="61">
        <f t="shared" si="2"/>
        <v>0</v>
      </c>
      <c r="U76" s="108">
        <f>SUM(B76:T76)</f>
        <v>3.637978807091713E-12</v>
      </c>
    </row>
    <row r="77" spans="1:21" s="32" customFormat="1" ht="30" customHeight="1" thickTop="1" thickBot="1" x14ac:dyDescent="0.25">
      <c r="A77" s="63"/>
      <c r="B77" s="32">
        <f>APPROPRIATIONS!G3</f>
        <v>-25428.260000020266</v>
      </c>
      <c r="C77" s="32">
        <f>APPROPRIATIONS!G4</f>
        <v>2140.0999999977648</v>
      </c>
      <c r="D77" s="32">
        <f>APPROPRIATIONS!G5</f>
        <v>273.45999999996275</v>
      </c>
      <c r="E77" s="32">
        <f>APPROPRIATIONS!G6</f>
        <v>0</v>
      </c>
      <c r="F77" s="32">
        <f>APPROPRIATIONS!G7</f>
        <v>21780.149999999907</v>
      </c>
      <c r="G77" s="32">
        <f>APPROPRIATIONS!G8</f>
        <v>15958.990000000224</v>
      </c>
      <c r="H77" s="32">
        <f>APPROPRIATIONS!G9</f>
        <v>0</v>
      </c>
      <c r="I77" s="32">
        <f>APPROPRIATIONS!G10</f>
        <v>0</v>
      </c>
      <c r="J77" s="32">
        <f>APPROPRIATIONS!G11</f>
        <v>84470.89999999851</v>
      </c>
      <c r="K77" s="32">
        <f>APPROPRIATIONS!G12</f>
        <v>17642.419999999925</v>
      </c>
      <c r="L77" s="32">
        <f>APPROPRIATIONS!G13</f>
        <v>0</v>
      </c>
      <c r="M77" s="32">
        <f>APPROPRIATIONS!G14</f>
        <v>0</v>
      </c>
      <c r="N77" s="32">
        <f>APPROPRIATIONS!G15</f>
        <v>0</v>
      </c>
      <c r="O77" s="32">
        <f>APPROPRIATIONS!G16</f>
        <v>-209420.34999999776</v>
      </c>
      <c r="P77" s="32">
        <f>APPROPRIATIONS!G17</f>
        <v>104913.75</v>
      </c>
      <c r="Q77" s="32">
        <f>APPROPRIATIONS!G18</f>
        <v>0</v>
      </c>
      <c r="R77" s="32">
        <f>APPROPRIATIONS!G19</f>
        <v>-12331.160000000149</v>
      </c>
      <c r="S77" s="32">
        <f>APPROPRIATIONS!G22</f>
        <v>-2.1886080503463745E-8</v>
      </c>
      <c r="T77" s="32">
        <f>APPROPRIATIONS!G21</f>
        <v>0</v>
      </c>
      <c r="U77" s="108">
        <f>SUM(B77:T77)</f>
        <v>-4.377216100692749E-8</v>
      </c>
    </row>
    <row r="78" spans="1:21" s="32" customFormat="1" ht="30" customHeight="1" thickTop="1" thickBot="1" x14ac:dyDescent="0.25">
      <c r="A78" s="63"/>
      <c r="B78" s="32">
        <f t="shared" ref="B78:T78" si="3">B76-B77</f>
        <v>2.0267179934307933E-8</v>
      </c>
      <c r="C78" s="32">
        <f t="shared" si="3"/>
        <v>2.2355379769578576E-9</v>
      </c>
      <c r="D78" s="32">
        <f t="shared" si="3"/>
        <v>3.723243935382925E-11</v>
      </c>
      <c r="E78" s="32">
        <f t="shared" si="3"/>
        <v>0</v>
      </c>
      <c r="F78" s="32">
        <f t="shared" si="3"/>
        <v>9.4587448984384537E-11</v>
      </c>
      <c r="G78" s="32">
        <f t="shared" si="3"/>
        <v>-2.2373569663614035E-10</v>
      </c>
      <c r="H78" s="32">
        <f t="shared" si="3"/>
        <v>0</v>
      </c>
      <c r="I78" s="32">
        <f t="shared" si="3"/>
        <v>0</v>
      </c>
      <c r="J78" s="32">
        <f t="shared" si="3"/>
        <v>1.4988472685217857E-9</v>
      </c>
      <c r="K78" s="32">
        <f t="shared" si="3"/>
        <v>7.2759576141834259E-11</v>
      </c>
      <c r="L78" s="32">
        <f t="shared" si="3"/>
        <v>0</v>
      </c>
      <c r="M78" s="32">
        <f t="shared" si="3"/>
        <v>0</v>
      </c>
      <c r="N78" s="32">
        <f t="shared" si="3"/>
        <v>0</v>
      </c>
      <c r="O78" s="32">
        <f t="shared" si="3"/>
        <v>-2.2409949451684952E-9</v>
      </c>
      <c r="P78" s="32">
        <f t="shared" si="3"/>
        <v>0</v>
      </c>
      <c r="Q78" s="32">
        <f t="shared" si="3"/>
        <v>0</v>
      </c>
      <c r="R78" s="32">
        <f t="shared" si="3"/>
        <v>1.4915713109076023E-10</v>
      </c>
      <c r="S78" s="32">
        <f>S76+S77</f>
        <v>-2.1886080503463745E-8</v>
      </c>
      <c r="T78" s="32">
        <f t="shared" si="3"/>
        <v>0</v>
      </c>
      <c r="U78" s="108">
        <f>SUM(B78:T78)</f>
        <v>4.4906300900038332E-12</v>
      </c>
    </row>
    <row r="79" spans="1:21" ht="30" customHeight="1" thickTop="1" x14ac:dyDescent="0.2"/>
  </sheetData>
  <autoFilter ref="A1:U74"/>
  <printOptions horizontalCentered="1" gridLines="1"/>
  <pageMargins left="0.25" right="0.25" top="0.75" bottom="0.75" header="0.5" footer="0.5"/>
  <pageSetup scale="63" orientation="landscape" r:id="rId1"/>
  <headerFooter scaleWithDoc="0" alignWithMargins="0">
    <oddHeader>&amp;L&amp;F
&amp;R&amp;A</oddHeader>
    <oddFooter>&amp;L&amp;8&amp;Z&amp;F&amp;R&amp;D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REVENUE</vt:lpstr>
      <vt:lpstr>APPROPRIATIONS</vt:lpstr>
      <vt:lpstr>APPROPRIATIONS Details</vt:lpstr>
      <vt:lpstr>Revenue-Detail</vt:lpstr>
      <vt:lpstr>INCREASE(DECREASE)</vt:lpstr>
      <vt:lpstr>MOVEMENT SUMMARY</vt:lpstr>
      <vt:lpstr>'INCREASE(DECREASE)'!OBJECT</vt:lpstr>
      <vt:lpstr>'MOVEMENT SUMMARY'!OBJECT</vt:lpstr>
      <vt:lpstr>APPROPRIATIONS!Print_Area</vt:lpstr>
      <vt:lpstr>'APPROPRIATIONS Details'!Print_Area</vt:lpstr>
      <vt:lpstr>'INCREASE(DECREASE)'!Print_Area</vt:lpstr>
      <vt:lpstr>'MOVEMENT SUMMARY'!Print_Area</vt:lpstr>
      <vt:lpstr>REVENUE!Print_Area</vt:lpstr>
      <vt:lpstr>APPROPRIATIONS!Print_Titles</vt:lpstr>
      <vt:lpstr>'APPROPRIATIONS Details'!Print_Titles</vt:lpstr>
      <vt:lpstr>'INCREASE(DECREASE)'!Print_Titles</vt:lpstr>
      <vt:lpstr>'MOVEMENT SUMMARY'!Print_Titles</vt:lpstr>
      <vt:lpstr>REVENUE!Print_Titles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SJCSD User</cp:lastModifiedBy>
  <cp:lastPrinted>2018-01-22T18:38:37Z</cp:lastPrinted>
  <dcterms:created xsi:type="dcterms:W3CDTF">1998-06-29T20:35:37Z</dcterms:created>
  <dcterms:modified xsi:type="dcterms:W3CDTF">2018-01-22T18:45:16Z</dcterms:modified>
</cp:coreProperties>
</file>